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G:\Moj disk\2024\_Službeni_glasnici\2024\SG_općinsko vijeće\2-3 O.V\17_sjednica_OV\PRORAČUN  ZA 2025.,GOD\"/>
    </mc:Choice>
  </mc:AlternateContent>
  <xr:revisionPtr revIDLastSave="0" documentId="13_ncr:1_{5663994D-030A-47B6-9D81-B03A32E6DE15}" xr6:coauthVersionLast="47" xr6:coauthVersionMax="47" xr10:uidLastSave="{00000000-0000-0000-0000-000000000000}"/>
  <bookViews>
    <workbookView xWindow="855" yWindow="120" windowWidth="21210" windowHeight="15315" firstSheet="4" activeTab="7" xr2:uid="{00000000-000D-0000-FFFF-FFFF00000000}"/>
  </bookViews>
  <sheets>
    <sheet name="SAŽETAK (2)" sheetId="12" r:id="rId1"/>
    <sheet name=" Račun prihoda i rashoda" sheetId="13" r:id="rId2"/>
    <sheet name="Prihodi i rashodi po izvorima" sheetId="14" r:id="rId3"/>
    <sheet name="Rashodi prema funkcijskoj kl" sheetId="15" r:id="rId4"/>
    <sheet name="POSEBNI DIO" sheetId="6" r:id="rId5"/>
    <sheet name="Račun financiranja" sheetId="16" r:id="rId6"/>
    <sheet name="Račun financiranja po izvorima" sheetId="17" r:id="rId7"/>
    <sheet name="List11" sheetId="11" r:id="rId8"/>
  </sheets>
  <externalReferences>
    <externalReference r:id="rId9"/>
  </externalReferences>
  <definedNames>
    <definedName name="_xlnm._FilterDatabase" localSheetId="4" hidden="1">'POSEBNI DIO'!$A$3:$J$367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2" i="6" l="1"/>
  <c r="B14" i="17"/>
  <c r="B13" i="17" s="1"/>
  <c r="C14" i="17"/>
  <c r="C13" i="17" s="1"/>
  <c r="H13" i="16"/>
  <c r="H12" i="16" s="1"/>
  <c r="G13" i="16"/>
  <c r="G12" i="16" s="1"/>
  <c r="F13" i="16"/>
  <c r="F12" i="16" s="1"/>
  <c r="E13" i="16"/>
  <c r="E12" i="16" s="1"/>
  <c r="D13" i="16"/>
  <c r="D12" i="16" s="1"/>
  <c r="H9" i="16"/>
  <c r="G9" i="16"/>
  <c r="F9" i="16"/>
  <c r="F8" i="16" s="1"/>
  <c r="E9" i="16"/>
  <c r="E8" i="16" s="1"/>
  <c r="D9" i="16"/>
  <c r="D8" i="16" s="1"/>
  <c r="H8" i="16"/>
  <c r="G8" i="16"/>
  <c r="E55" i="15" l="1"/>
  <c r="B27" i="14"/>
  <c r="C19" i="14"/>
  <c r="B19" i="14"/>
  <c r="G38" i="13"/>
  <c r="H38" i="13"/>
  <c r="F38" i="13"/>
  <c r="G37" i="13"/>
  <c r="H37" i="13"/>
  <c r="F37" i="13"/>
  <c r="G34" i="13"/>
  <c r="H34" i="13"/>
  <c r="F34" i="13"/>
  <c r="G33" i="13"/>
  <c r="H33" i="13"/>
  <c r="F33" i="13"/>
  <c r="G30" i="13"/>
  <c r="H30" i="13"/>
  <c r="F30" i="13"/>
  <c r="G28" i="13"/>
  <c r="H28" i="13"/>
  <c r="G29" i="13"/>
  <c r="H29" i="13"/>
  <c r="F29" i="13"/>
  <c r="F28" i="13"/>
  <c r="K167" i="6"/>
  <c r="K166" i="6" s="1"/>
  <c r="K165" i="6" s="1"/>
  <c r="G34" i="15" s="1"/>
  <c r="G33" i="15" s="1"/>
  <c r="J167" i="6"/>
  <c r="J166" i="6" s="1"/>
  <c r="J165" i="6" s="1"/>
  <c r="F34" i="15" s="1"/>
  <c r="F33" i="15" s="1"/>
  <c r="I167" i="6"/>
  <c r="I166" i="6" s="1"/>
  <c r="I165" i="6" s="1"/>
  <c r="E34" i="15" s="1"/>
  <c r="E33" i="15" s="1"/>
  <c r="H167" i="6"/>
  <c r="H166" i="6" s="1"/>
  <c r="H165" i="6" s="1"/>
  <c r="G167" i="6"/>
  <c r="G166" i="6" s="1"/>
  <c r="G165" i="6" s="1"/>
  <c r="K142" i="6"/>
  <c r="K141" i="6" s="1"/>
  <c r="K140" i="6" s="1"/>
  <c r="J142" i="6"/>
  <c r="J141" i="6" s="1"/>
  <c r="J140" i="6" s="1"/>
  <c r="I142" i="6"/>
  <c r="I141" i="6" s="1"/>
  <c r="I140" i="6" s="1"/>
  <c r="H142" i="6"/>
  <c r="H141" i="6" s="1"/>
  <c r="H140" i="6" s="1"/>
  <c r="G142" i="6"/>
  <c r="G141" i="6" s="1"/>
  <c r="G140" i="6" s="1"/>
  <c r="K22" i="6"/>
  <c r="K21" i="6" s="1"/>
  <c r="J22" i="6"/>
  <c r="J21" i="6" s="1"/>
  <c r="I22" i="6"/>
  <c r="I21" i="6" s="1"/>
  <c r="H22" i="6"/>
  <c r="H21" i="6" s="1"/>
  <c r="G22" i="6"/>
  <c r="G21" i="6" s="1"/>
  <c r="K19" i="6"/>
  <c r="K18" i="6" s="1"/>
  <c r="J19" i="6"/>
  <c r="J18" i="6" s="1"/>
  <c r="I19" i="6"/>
  <c r="I18" i="6" s="1"/>
  <c r="H19" i="6"/>
  <c r="H18" i="6" s="1"/>
  <c r="G19" i="6"/>
  <c r="G18" i="6" s="1"/>
  <c r="K297" i="6"/>
  <c r="K296" i="6" s="1"/>
  <c r="K295" i="6" s="1"/>
  <c r="J297" i="6"/>
  <c r="J296" i="6" s="1"/>
  <c r="J295" i="6" s="1"/>
  <c r="I297" i="6"/>
  <c r="I296" i="6" s="1"/>
  <c r="I295" i="6" s="1"/>
  <c r="H297" i="6"/>
  <c r="H296" i="6" s="1"/>
  <c r="H295" i="6" s="1"/>
  <c r="G297" i="6"/>
  <c r="G296" i="6" s="1"/>
  <c r="G295" i="6" s="1"/>
  <c r="K243" i="6"/>
  <c r="K242" i="6" s="1"/>
  <c r="J243" i="6"/>
  <c r="J242" i="6" s="1"/>
  <c r="I243" i="6"/>
  <c r="I242" i="6" s="1"/>
  <c r="H243" i="6"/>
  <c r="H242" i="6" s="1"/>
  <c r="G243" i="6"/>
  <c r="G242" i="6" s="1"/>
  <c r="K240" i="6"/>
  <c r="K239" i="6" s="1"/>
  <c r="J240" i="6"/>
  <c r="I240" i="6"/>
  <c r="I239" i="6" s="1"/>
  <c r="H240" i="6"/>
  <c r="H239" i="6" s="1"/>
  <c r="G240" i="6"/>
  <c r="G239" i="6" s="1"/>
  <c r="J239" i="6"/>
  <c r="K163" i="6"/>
  <c r="K162" i="6" s="1"/>
  <c r="K161" i="6" s="1"/>
  <c r="J163" i="6"/>
  <c r="I163" i="6"/>
  <c r="I162" i="6" s="1"/>
  <c r="I161" i="6" s="1"/>
  <c r="H163" i="6"/>
  <c r="H162" i="6" s="1"/>
  <c r="H161" i="6" s="1"/>
  <c r="G163" i="6"/>
  <c r="G162" i="6" s="1"/>
  <c r="G161" i="6" s="1"/>
  <c r="J162" i="6"/>
  <c r="J161" i="6" s="1"/>
  <c r="D35" i="13"/>
  <c r="F15" i="12" s="1"/>
  <c r="C13" i="14"/>
  <c r="B16" i="14"/>
  <c r="B10" i="14" s="1"/>
  <c r="D76" i="15"/>
  <c r="C76" i="15"/>
  <c r="G72" i="15"/>
  <c r="F72" i="15"/>
  <c r="E72" i="15"/>
  <c r="D72" i="15"/>
  <c r="C72" i="15"/>
  <c r="C56" i="15"/>
  <c r="C55" i="15" s="1"/>
  <c r="D52" i="15"/>
  <c r="D51" i="15" s="1"/>
  <c r="C52" i="15"/>
  <c r="C51" i="15" s="1"/>
  <c r="F12" i="12"/>
  <c r="F11" i="12"/>
  <c r="C30" i="14"/>
  <c r="C36" i="14"/>
  <c r="B36" i="14"/>
  <c r="B33" i="14"/>
  <c r="B30" i="14"/>
  <c r="B13" i="14"/>
  <c r="D80" i="15"/>
  <c r="C80" i="15"/>
  <c r="D78" i="15"/>
  <c r="C78" i="15"/>
  <c r="F74" i="15"/>
  <c r="E74" i="15"/>
  <c r="G74" i="15"/>
  <c r="D74" i="15"/>
  <c r="C74" i="15"/>
  <c r="G69" i="15"/>
  <c r="F69" i="15"/>
  <c r="E69" i="15"/>
  <c r="D69" i="15"/>
  <c r="C69" i="15"/>
  <c r="F67" i="15"/>
  <c r="C68" i="15"/>
  <c r="C67" i="15" s="1"/>
  <c r="G67" i="15"/>
  <c r="E67" i="15"/>
  <c r="D67" i="15"/>
  <c r="G64" i="15"/>
  <c r="F64" i="15"/>
  <c r="E64" i="15"/>
  <c r="D64" i="15"/>
  <c r="C64" i="15"/>
  <c r="D61" i="15"/>
  <c r="C61" i="15"/>
  <c r="D59" i="15"/>
  <c r="C59" i="15"/>
  <c r="D57" i="15"/>
  <c r="C57" i="15"/>
  <c r="G55" i="15"/>
  <c r="F55" i="15"/>
  <c r="D55" i="15"/>
  <c r="D49" i="15"/>
  <c r="C49" i="15"/>
  <c r="D47" i="15"/>
  <c r="C47" i="15"/>
  <c r="D45" i="15"/>
  <c r="C45" i="15"/>
  <c r="G43" i="15"/>
  <c r="F43" i="15"/>
  <c r="E43" i="15"/>
  <c r="D43" i="15"/>
  <c r="C43" i="15"/>
  <c r="C42" i="15"/>
  <c r="C41" i="15" s="1"/>
  <c r="D41" i="15"/>
  <c r="D38" i="15"/>
  <c r="C38" i="15"/>
  <c r="D36" i="15"/>
  <c r="C36" i="15"/>
  <c r="C35" i="15" s="1"/>
  <c r="D33" i="15"/>
  <c r="C33" i="15"/>
  <c r="D30" i="15"/>
  <c r="C30" i="15"/>
  <c r="D27" i="15"/>
  <c r="C27" i="15"/>
  <c r="G24" i="15"/>
  <c r="F24" i="15"/>
  <c r="E24" i="15"/>
  <c r="D24" i="15"/>
  <c r="C24" i="15"/>
  <c r="D21" i="15"/>
  <c r="C21" i="15"/>
  <c r="D18" i="15"/>
  <c r="C18" i="15"/>
  <c r="D16" i="15"/>
  <c r="D15" i="15" s="1"/>
  <c r="C16" i="15"/>
  <c r="D12" i="15"/>
  <c r="D11" i="15" s="1"/>
  <c r="C12" i="15"/>
  <c r="C11" i="15" s="1"/>
  <c r="F38" i="14"/>
  <c r="E38" i="14"/>
  <c r="D38" i="14"/>
  <c r="C38" i="14"/>
  <c r="B38" i="14"/>
  <c r="C35" i="14"/>
  <c r="C34" i="14" s="1"/>
  <c r="C28" i="14"/>
  <c r="B28" i="14"/>
  <c r="F21" i="14"/>
  <c r="E21" i="14"/>
  <c r="D21" i="14"/>
  <c r="C21" i="14"/>
  <c r="B21" i="14"/>
  <c r="C11" i="14"/>
  <c r="B11" i="14"/>
  <c r="E36" i="13"/>
  <c r="E35" i="13" s="1"/>
  <c r="G15" i="12" s="1"/>
  <c r="E32" i="13"/>
  <c r="E27" i="13" s="1"/>
  <c r="G14" i="12" s="1"/>
  <c r="D27" i="13"/>
  <c r="F14" i="12" s="1"/>
  <c r="H18" i="13"/>
  <c r="J12" i="12" s="1"/>
  <c r="G18" i="13"/>
  <c r="I12" i="12" s="1"/>
  <c r="F18" i="13"/>
  <c r="H12" i="12" s="1"/>
  <c r="E18" i="13"/>
  <c r="G12" i="12" s="1"/>
  <c r="D18" i="13"/>
  <c r="D11" i="13"/>
  <c r="F36" i="12"/>
  <c r="G29" i="12"/>
  <c r="J23" i="12"/>
  <c r="F23" i="12"/>
  <c r="I23" i="12"/>
  <c r="H23" i="12"/>
  <c r="G23" i="12"/>
  <c r="E63" i="15" l="1"/>
  <c r="C10" i="15"/>
  <c r="C71" i="15"/>
  <c r="D10" i="15"/>
  <c r="D71" i="15"/>
  <c r="H35" i="13"/>
  <c r="J15" i="12" s="1"/>
  <c r="H27" i="13"/>
  <c r="H26" i="13" s="1"/>
  <c r="G13" i="12"/>
  <c r="C63" i="15"/>
  <c r="G35" i="13"/>
  <c r="I15" i="12" s="1"/>
  <c r="C33" i="14"/>
  <c r="C27" i="14" s="1"/>
  <c r="C17" i="14"/>
  <c r="C18" i="14"/>
  <c r="H238" i="6"/>
  <c r="F35" i="13"/>
  <c r="H15" i="12" s="1"/>
  <c r="I238" i="6"/>
  <c r="I17" i="6"/>
  <c r="G27" i="13"/>
  <c r="F27" i="13"/>
  <c r="H14" i="12" s="1"/>
  <c r="J17" i="6"/>
  <c r="H17" i="6"/>
  <c r="K17" i="6"/>
  <c r="G17" i="6"/>
  <c r="G238" i="6"/>
  <c r="K238" i="6"/>
  <c r="J238" i="6"/>
  <c r="E26" i="13"/>
  <c r="E11" i="13" s="1"/>
  <c r="D63" i="15"/>
  <c r="D54" i="15"/>
  <c r="G63" i="15"/>
  <c r="D40" i="15"/>
  <c r="D35" i="15"/>
  <c r="D20" i="15"/>
  <c r="C54" i="15"/>
  <c r="C20" i="15"/>
  <c r="C15" i="15"/>
  <c r="F13" i="12"/>
  <c r="F10" i="12"/>
  <c r="D26" i="13"/>
  <c r="D10" i="13"/>
  <c r="C40" i="15"/>
  <c r="F63" i="15"/>
  <c r="C16" i="14" l="1"/>
  <c r="C10" i="14" s="1"/>
  <c r="J14" i="12"/>
  <c r="J13" i="12" s="1"/>
  <c r="C82" i="15"/>
  <c r="H13" i="12"/>
  <c r="E10" i="13"/>
  <c r="G11" i="12"/>
  <c r="G10" i="12" s="1"/>
  <c r="G16" i="12" s="1"/>
  <c r="G24" i="12" s="1"/>
  <c r="G26" i="13"/>
  <c r="I14" i="12"/>
  <c r="I13" i="12" s="1"/>
  <c r="F26" i="13"/>
  <c r="D82" i="15"/>
  <c r="F16" i="12"/>
  <c r="F24" i="12" s="1"/>
  <c r="F30" i="12" s="1"/>
  <c r="G30" i="12" l="1"/>
  <c r="G31" i="12" s="1"/>
  <c r="G38" i="12"/>
  <c r="F38" i="12"/>
  <c r="F39" i="12" s="1"/>
  <c r="G36" i="12" s="1"/>
  <c r="G39" i="12" l="1"/>
  <c r="H29" i="12" s="1"/>
  <c r="H36" i="12" l="1"/>
  <c r="H37" i="6"/>
  <c r="H36" i="6" s="1"/>
  <c r="I37" i="6"/>
  <c r="I36" i="6" s="1"/>
  <c r="J37" i="6"/>
  <c r="K37" i="6"/>
  <c r="G37" i="6"/>
  <c r="G36" i="6" s="1"/>
  <c r="G44" i="6"/>
  <c r="G43" i="6" s="1"/>
  <c r="G42" i="6" s="1"/>
  <c r="I307" i="6"/>
  <c r="I306" i="6" s="1"/>
  <c r="I305" i="6" s="1"/>
  <c r="I302" i="6"/>
  <c r="I301" i="6"/>
  <c r="I300" i="6" s="1"/>
  <c r="I293" i="6"/>
  <c r="I292" i="6" s="1"/>
  <c r="I291" i="6" s="1"/>
  <c r="I288" i="6"/>
  <c r="I287" i="6" s="1"/>
  <c r="I286" i="6" s="1"/>
  <c r="I285" i="6" s="1"/>
  <c r="I283" i="6"/>
  <c r="I282" i="6" s="1"/>
  <c r="I281" i="6" s="1"/>
  <c r="E60" i="15" s="1"/>
  <c r="E59" i="15" s="1"/>
  <c r="I279" i="6"/>
  <c r="I278" i="6" s="1"/>
  <c r="I277" i="6" s="1"/>
  <c r="E62" i="15" s="1"/>
  <c r="E61" i="15" s="1"/>
  <c r="I274" i="6"/>
  <c r="I273" i="6" s="1"/>
  <c r="I272" i="6" s="1"/>
  <c r="I270" i="6"/>
  <c r="I269" i="6" s="1"/>
  <c r="I268" i="6" s="1"/>
  <c r="E79" i="15" s="1"/>
  <c r="E78" i="15" s="1"/>
  <c r="I265" i="6"/>
  <c r="I264" i="6" s="1"/>
  <c r="I263" i="6" s="1"/>
  <c r="I259" i="6"/>
  <c r="I258" i="6" s="1"/>
  <c r="I256" i="6"/>
  <c r="I255" i="6" s="1"/>
  <c r="I252" i="6"/>
  <c r="I251" i="6" s="1"/>
  <c r="I249" i="6"/>
  <c r="I248" i="6" s="1"/>
  <c r="I236" i="6"/>
  <c r="I235" i="6" s="1"/>
  <c r="I233" i="6"/>
  <c r="I232" i="6" s="1"/>
  <c r="I229" i="6"/>
  <c r="I228" i="6" s="1"/>
  <c r="I226" i="6"/>
  <c r="I225" i="6" s="1"/>
  <c r="I222" i="6"/>
  <c r="I221" i="6" s="1"/>
  <c r="I219" i="6"/>
  <c r="I218" i="6" s="1"/>
  <c r="I216" i="6"/>
  <c r="I215" i="6" s="1"/>
  <c r="I212" i="6"/>
  <c r="I211" i="6" s="1"/>
  <c r="I210" i="6" s="1"/>
  <c r="I208" i="6"/>
  <c r="I207" i="6" s="1"/>
  <c r="I206" i="6" s="1"/>
  <c r="I204" i="6"/>
  <c r="I202" i="6"/>
  <c r="I199" i="6"/>
  <c r="I198" i="6" s="1"/>
  <c r="I196" i="6"/>
  <c r="I195" i="6" s="1"/>
  <c r="I193" i="6"/>
  <c r="I191" i="6"/>
  <c r="I185" i="6"/>
  <c r="I184" i="6" s="1"/>
  <c r="I183" i="6" s="1"/>
  <c r="I181" i="6"/>
  <c r="I180" i="6" s="1"/>
  <c r="I179" i="6" s="1"/>
  <c r="I177" i="6"/>
  <c r="I176" i="6" s="1"/>
  <c r="I175" i="6" s="1"/>
  <c r="I173" i="6"/>
  <c r="I172" i="6" s="1"/>
  <c r="I171" i="6" s="1"/>
  <c r="I159" i="6"/>
  <c r="I158" i="6" s="1"/>
  <c r="I157" i="6" s="1"/>
  <c r="E32" i="15" s="1"/>
  <c r="I155" i="6"/>
  <c r="I154" i="6" s="1"/>
  <c r="I153" i="6" s="1"/>
  <c r="E42" i="15" s="1"/>
  <c r="E41" i="15" s="1"/>
  <c r="I151" i="6"/>
  <c r="I150" i="6" s="1"/>
  <c r="I148" i="6"/>
  <c r="I147" i="6" s="1"/>
  <c r="I138" i="6"/>
  <c r="I137" i="6" s="1"/>
  <c r="I136" i="6" s="1"/>
  <c r="I134" i="6"/>
  <c r="I133" i="6" s="1"/>
  <c r="I132" i="6" s="1"/>
  <c r="I130" i="6"/>
  <c r="I129" i="6" s="1"/>
  <c r="I128" i="6" s="1"/>
  <c r="I126" i="6"/>
  <c r="I125" i="6" s="1"/>
  <c r="I124" i="6" s="1"/>
  <c r="I121" i="6"/>
  <c r="I120" i="6" s="1"/>
  <c r="I115" i="6"/>
  <c r="I114" i="6" s="1"/>
  <c r="I113" i="6" s="1"/>
  <c r="I111" i="6"/>
  <c r="I110" i="6" s="1"/>
  <c r="I109" i="6" s="1"/>
  <c r="I107" i="6"/>
  <c r="I106" i="6" s="1"/>
  <c r="I105" i="6" s="1"/>
  <c r="I103" i="6"/>
  <c r="I102" i="6" s="1"/>
  <c r="I101" i="6" s="1"/>
  <c r="I99" i="6"/>
  <c r="I98" i="6" s="1"/>
  <c r="I93" i="6"/>
  <c r="I92" i="6" s="1"/>
  <c r="I91" i="6" s="1"/>
  <c r="I89" i="6"/>
  <c r="I88" i="6" s="1"/>
  <c r="I87" i="6" s="1"/>
  <c r="I85" i="6"/>
  <c r="I84" i="6" s="1"/>
  <c r="I83" i="6" s="1"/>
  <c r="I79" i="6"/>
  <c r="I78" i="6" s="1"/>
  <c r="I76" i="6"/>
  <c r="I75" i="6" s="1"/>
  <c r="I72" i="6"/>
  <c r="I71" i="6" s="1"/>
  <c r="I69" i="6"/>
  <c r="I68" i="6" s="1"/>
  <c r="I65" i="6"/>
  <c r="I64" i="6" s="1"/>
  <c r="I62" i="6"/>
  <c r="I61" i="6" s="1"/>
  <c r="I58" i="6"/>
  <c r="I57" i="6" s="1"/>
  <c r="I55" i="6"/>
  <c r="I54" i="6" s="1"/>
  <c r="I50" i="6"/>
  <c r="I49" i="6" s="1"/>
  <c r="D37" i="14" s="1"/>
  <c r="I46" i="6"/>
  <c r="I45" i="6" s="1"/>
  <c r="I43" i="6"/>
  <c r="I42" i="6" s="1"/>
  <c r="I33" i="6"/>
  <c r="I32" i="6" s="1"/>
  <c r="I31" i="6" s="1"/>
  <c r="I29" i="6"/>
  <c r="I28" i="6" s="1"/>
  <c r="I26" i="6"/>
  <c r="I25" i="6" s="1"/>
  <c r="I15" i="6"/>
  <c r="I14" i="6" s="1"/>
  <c r="K307" i="6"/>
  <c r="K306" i="6" s="1"/>
  <c r="K305" i="6" s="1"/>
  <c r="K302" i="6"/>
  <c r="K301" i="6" s="1"/>
  <c r="K300" i="6" s="1"/>
  <c r="K293" i="6"/>
  <c r="K292" i="6" s="1"/>
  <c r="K291" i="6" s="1"/>
  <c r="K288" i="6"/>
  <c r="K287" i="6" s="1"/>
  <c r="K286" i="6" s="1"/>
  <c r="K285" i="6" s="1"/>
  <c r="K283" i="6"/>
  <c r="K282" i="6" s="1"/>
  <c r="K281" i="6" s="1"/>
  <c r="G60" i="15" s="1"/>
  <c r="G59" i="15" s="1"/>
  <c r="K279" i="6"/>
  <c r="K278" i="6" s="1"/>
  <c r="K277" i="6" s="1"/>
  <c r="G62" i="15" s="1"/>
  <c r="G61" i="15" s="1"/>
  <c r="K274" i="6"/>
  <c r="K273" i="6" s="1"/>
  <c r="K272" i="6" s="1"/>
  <c r="K270" i="6"/>
  <c r="K269" i="6" s="1"/>
  <c r="K268" i="6" s="1"/>
  <c r="G79" i="15" s="1"/>
  <c r="G78" i="15" s="1"/>
  <c r="K265" i="6"/>
  <c r="K264" i="6" s="1"/>
  <c r="K263" i="6" s="1"/>
  <c r="K259" i="6"/>
  <c r="K258" i="6" s="1"/>
  <c r="K256" i="6"/>
  <c r="K255" i="6" s="1"/>
  <c r="K252" i="6"/>
  <c r="K251" i="6" s="1"/>
  <c r="K249" i="6"/>
  <c r="K248" i="6" s="1"/>
  <c r="K236" i="6"/>
  <c r="K235" i="6" s="1"/>
  <c r="K233" i="6"/>
  <c r="K232" i="6" s="1"/>
  <c r="K229" i="6"/>
  <c r="K228" i="6" s="1"/>
  <c r="K226" i="6"/>
  <c r="K225" i="6" s="1"/>
  <c r="K222" i="6"/>
  <c r="K221" i="6" s="1"/>
  <c r="K219" i="6"/>
  <c r="K218" i="6" s="1"/>
  <c r="K216" i="6"/>
  <c r="K215" i="6" s="1"/>
  <c r="K212" i="6"/>
  <c r="K211" i="6" s="1"/>
  <c r="K210" i="6" s="1"/>
  <c r="K208" i="6"/>
  <c r="K207" i="6" s="1"/>
  <c r="K206" i="6" s="1"/>
  <c r="K204" i="6"/>
  <c r="K202" i="6"/>
  <c r="K199" i="6"/>
  <c r="K198" i="6" s="1"/>
  <c r="K196" i="6"/>
  <c r="K195" i="6" s="1"/>
  <c r="K193" i="6"/>
  <c r="K191" i="6"/>
  <c r="K185" i="6"/>
  <c r="K184" i="6" s="1"/>
  <c r="K183" i="6" s="1"/>
  <c r="K181" i="6"/>
  <c r="K180" i="6" s="1"/>
  <c r="K179" i="6" s="1"/>
  <c r="K177" i="6"/>
  <c r="K176" i="6" s="1"/>
  <c r="K175" i="6" s="1"/>
  <c r="K173" i="6"/>
  <c r="K172" i="6" s="1"/>
  <c r="K171" i="6" s="1"/>
  <c r="K159" i="6"/>
  <c r="K158" i="6" s="1"/>
  <c r="K157" i="6" s="1"/>
  <c r="G32" i="15" s="1"/>
  <c r="K155" i="6"/>
  <c r="K154" i="6" s="1"/>
  <c r="K153" i="6" s="1"/>
  <c r="G42" i="15" s="1"/>
  <c r="G41" i="15" s="1"/>
  <c r="K151" i="6"/>
  <c r="K150" i="6" s="1"/>
  <c r="K148" i="6"/>
  <c r="K147" i="6" s="1"/>
  <c r="K138" i="6"/>
  <c r="K137" i="6" s="1"/>
  <c r="K136" i="6" s="1"/>
  <c r="K134" i="6"/>
  <c r="K133" i="6" s="1"/>
  <c r="K132" i="6" s="1"/>
  <c r="K130" i="6"/>
  <c r="K129" i="6" s="1"/>
  <c r="K128" i="6" s="1"/>
  <c r="K126" i="6"/>
  <c r="K125" i="6" s="1"/>
  <c r="K124" i="6" s="1"/>
  <c r="K121" i="6"/>
  <c r="K120" i="6" s="1"/>
  <c r="K115" i="6"/>
  <c r="K114" i="6" s="1"/>
  <c r="K113" i="6" s="1"/>
  <c r="K111" i="6"/>
  <c r="K110" i="6" s="1"/>
  <c r="K109" i="6" s="1"/>
  <c r="K107" i="6"/>
  <c r="K106" i="6" s="1"/>
  <c r="K105" i="6" s="1"/>
  <c r="K103" i="6"/>
  <c r="K102" i="6" s="1"/>
  <c r="K101" i="6" s="1"/>
  <c r="K99" i="6"/>
  <c r="K98" i="6" s="1"/>
  <c r="K93" i="6"/>
  <c r="K92" i="6" s="1"/>
  <c r="K91" i="6" s="1"/>
  <c r="K89" i="6"/>
  <c r="K88" i="6" s="1"/>
  <c r="K87" i="6" s="1"/>
  <c r="K85" i="6"/>
  <c r="K84" i="6" s="1"/>
  <c r="K83" i="6" s="1"/>
  <c r="K79" i="6"/>
  <c r="K78" i="6" s="1"/>
  <c r="K76" i="6"/>
  <c r="K75" i="6" s="1"/>
  <c r="K72" i="6"/>
  <c r="K71" i="6" s="1"/>
  <c r="K69" i="6"/>
  <c r="K68" i="6" s="1"/>
  <c r="K65" i="6"/>
  <c r="K64" i="6" s="1"/>
  <c r="K62" i="6"/>
  <c r="K61" i="6" s="1"/>
  <c r="K58" i="6"/>
  <c r="K57" i="6" s="1"/>
  <c r="K55" i="6"/>
  <c r="K54" i="6" s="1"/>
  <c r="K50" i="6"/>
  <c r="K49" i="6" s="1"/>
  <c r="F37" i="14" s="1"/>
  <c r="K46" i="6"/>
  <c r="K45" i="6" s="1"/>
  <c r="K43" i="6"/>
  <c r="K42" i="6" s="1"/>
  <c r="K36" i="6"/>
  <c r="K33" i="6"/>
  <c r="K32" i="6" s="1"/>
  <c r="K31" i="6" s="1"/>
  <c r="K29" i="6"/>
  <c r="K28" i="6" s="1"/>
  <c r="K26" i="6"/>
  <c r="K25" i="6" s="1"/>
  <c r="K15" i="6"/>
  <c r="K14" i="6" s="1"/>
  <c r="H307" i="6"/>
  <c r="H306" i="6" s="1"/>
  <c r="H305" i="6" s="1"/>
  <c r="H304" i="6" s="1"/>
  <c r="H302" i="6"/>
  <c r="H301" i="6" s="1"/>
  <c r="H300" i="6" s="1"/>
  <c r="H299" i="6" s="1"/>
  <c r="H293" i="6"/>
  <c r="H292" i="6" s="1"/>
  <c r="H291" i="6" s="1"/>
  <c r="H290" i="6" s="1"/>
  <c r="H288" i="6"/>
  <c r="H287" i="6" s="1"/>
  <c r="H286" i="6" s="1"/>
  <c r="H285" i="6" s="1"/>
  <c r="H283" i="6"/>
  <c r="H282" i="6" s="1"/>
  <c r="H281" i="6" s="1"/>
  <c r="H279" i="6"/>
  <c r="H278" i="6" s="1"/>
  <c r="H277" i="6" s="1"/>
  <c r="H274" i="6"/>
  <c r="H273" i="6" s="1"/>
  <c r="H272" i="6" s="1"/>
  <c r="H270" i="6"/>
  <c r="H269" i="6" s="1"/>
  <c r="H268" i="6" s="1"/>
  <c r="H265" i="6"/>
  <c r="H264" i="6" s="1"/>
  <c r="H263" i="6" s="1"/>
  <c r="H262" i="6" s="1"/>
  <c r="H259" i="6"/>
  <c r="H258" i="6" s="1"/>
  <c r="H256" i="6"/>
  <c r="H255" i="6" s="1"/>
  <c r="H252" i="6"/>
  <c r="H251" i="6" s="1"/>
  <c r="H249" i="6"/>
  <c r="H248" i="6" s="1"/>
  <c r="H236" i="6"/>
  <c r="H235" i="6" s="1"/>
  <c r="H233" i="6"/>
  <c r="H232" i="6" s="1"/>
  <c r="H229" i="6"/>
  <c r="H228" i="6" s="1"/>
  <c r="H226" i="6"/>
  <c r="H225" i="6" s="1"/>
  <c r="H222" i="6"/>
  <c r="H221" i="6" s="1"/>
  <c r="H219" i="6"/>
  <c r="H218" i="6" s="1"/>
  <c r="H216" i="6"/>
  <c r="H215" i="6" s="1"/>
  <c r="H212" i="6"/>
  <c r="H211" i="6" s="1"/>
  <c r="H210" i="6" s="1"/>
  <c r="H208" i="6"/>
  <c r="H207" i="6" s="1"/>
  <c r="H206" i="6" s="1"/>
  <c r="H204" i="6"/>
  <c r="H202" i="6"/>
  <c r="H199" i="6"/>
  <c r="H198" i="6" s="1"/>
  <c r="H196" i="6"/>
  <c r="H195" i="6" s="1"/>
  <c r="H193" i="6"/>
  <c r="H191" i="6"/>
  <c r="H185" i="6"/>
  <c r="H184" i="6" s="1"/>
  <c r="H183" i="6" s="1"/>
  <c r="H181" i="6"/>
  <c r="H180" i="6" s="1"/>
  <c r="H179" i="6" s="1"/>
  <c r="H177" i="6"/>
  <c r="H176" i="6" s="1"/>
  <c r="H175" i="6" s="1"/>
  <c r="H173" i="6"/>
  <c r="H172" i="6" s="1"/>
  <c r="H171" i="6" s="1"/>
  <c r="H159" i="6"/>
  <c r="H158" i="6" s="1"/>
  <c r="H157" i="6" s="1"/>
  <c r="H155" i="6"/>
  <c r="H154" i="6" s="1"/>
  <c r="H153" i="6" s="1"/>
  <c r="H151" i="6"/>
  <c r="H150" i="6" s="1"/>
  <c r="H148" i="6"/>
  <c r="H147" i="6" s="1"/>
  <c r="H138" i="6"/>
  <c r="H137" i="6" s="1"/>
  <c r="H136" i="6" s="1"/>
  <c r="H134" i="6"/>
  <c r="H133" i="6" s="1"/>
  <c r="H132" i="6" s="1"/>
  <c r="H130" i="6"/>
  <c r="H129" i="6" s="1"/>
  <c r="H128" i="6" s="1"/>
  <c r="H126" i="6"/>
  <c r="H125" i="6" s="1"/>
  <c r="H124" i="6" s="1"/>
  <c r="H121" i="6"/>
  <c r="H120" i="6" s="1"/>
  <c r="H115" i="6"/>
  <c r="H114" i="6" s="1"/>
  <c r="H113" i="6" s="1"/>
  <c r="H111" i="6"/>
  <c r="H110" i="6" s="1"/>
  <c r="H109" i="6" s="1"/>
  <c r="H107" i="6"/>
  <c r="H106" i="6" s="1"/>
  <c r="H105" i="6" s="1"/>
  <c r="H103" i="6"/>
  <c r="H102" i="6" s="1"/>
  <c r="H101" i="6" s="1"/>
  <c r="H99" i="6"/>
  <c r="H98" i="6" s="1"/>
  <c r="H97" i="6" s="1"/>
  <c r="H93" i="6"/>
  <c r="H92" i="6" s="1"/>
  <c r="H91" i="6" s="1"/>
  <c r="H89" i="6"/>
  <c r="H88" i="6" s="1"/>
  <c r="H87" i="6" s="1"/>
  <c r="H85" i="6"/>
  <c r="H84" i="6" s="1"/>
  <c r="H83" i="6" s="1"/>
  <c r="H79" i="6"/>
  <c r="H78" i="6" s="1"/>
  <c r="H76" i="6"/>
  <c r="H75" i="6" s="1"/>
  <c r="H72" i="6"/>
  <c r="H71" i="6" s="1"/>
  <c r="H69" i="6"/>
  <c r="H68" i="6" s="1"/>
  <c r="H65" i="6"/>
  <c r="H64" i="6" s="1"/>
  <c r="H62" i="6"/>
  <c r="H61" i="6" s="1"/>
  <c r="H58" i="6"/>
  <c r="H57" i="6" s="1"/>
  <c r="H55" i="6"/>
  <c r="H54" i="6" s="1"/>
  <c r="H50" i="6"/>
  <c r="H49" i="6" s="1"/>
  <c r="H46" i="6"/>
  <c r="H45" i="6" s="1"/>
  <c r="H43" i="6"/>
  <c r="H42" i="6" s="1"/>
  <c r="H33" i="6"/>
  <c r="H32" i="6" s="1"/>
  <c r="H31" i="6" s="1"/>
  <c r="H29" i="6"/>
  <c r="H28" i="6" s="1"/>
  <c r="H26" i="6"/>
  <c r="H25" i="6" s="1"/>
  <c r="H15" i="6"/>
  <c r="H14" i="6" s="1"/>
  <c r="H13" i="6" s="1"/>
  <c r="G58" i="6"/>
  <c r="G57" i="6" s="1"/>
  <c r="G50" i="6"/>
  <c r="G49" i="6" s="1"/>
  <c r="J58" i="6"/>
  <c r="J57" i="6" s="1"/>
  <c r="J50" i="6"/>
  <c r="J49" i="6" s="1"/>
  <c r="E37" i="14" s="1"/>
  <c r="J43" i="6"/>
  <c r="J42" i="6" s="1"/>
  <c r="G307" i="6"/>
  <c r="G306" i="6" s="1"/>
  <c r="G305" i="6" s="1"/>
  <c r="G304" i="6" s="1"/>
  <c r="G302" i="6"/>
  <c r="G301" i="6" s="1"/>
  <c r="G300" i="6" s="1"/>
  <c r="G299" i="6" s="1"/>
  <c r="G293" i="6"/>
  <c r="G292" i="6" s="1"/>
  <c r="G291" i="6" s="1"/>
  <c r="G290" i="6" s="1"/>
  <c r="G288" i="6"/>
  <c r="G287" i="6" s="1"/>
  <c r="G286" i="6" s="1"/>
  <c r="G285" i="6" s="1"/>
  <c r="G283" i="6"/>
  <c r="G282" i="6" s="1"/>
  <c r="G281" i="6" s="1"/>
  <c r="G279" i="6"/>
  <c r="G278" i="6" s="1"/>
  <c r="G277" i="6" s="1"/>
  <c r="G274" i="6"/>
  <c r="G273" i="6" s="1"/>
  <c r="G272" i="6" s="1"/>
  <c r="G270" i="6"/>
  <c r="G269" i="6" s="1"/>
  <c r="G268" i="6" s="1"/>
  <c r="G265" i="6"/>
  <c r="G264" i="6" s="1"/>
  <c r="G263" i="6" s="1"/>
  <c r="G262" i="6" s="1"/>
  <c r="G259" i="6"/>
  <c r="G258" i="6" s="1"/>
  <c r="G256" i="6"/>
  <c r="G255" i="6" s="1"/>
  <c r="G252" i="6"/>
  <c r="G251" i="6" s="1"/>
  <c r="G249" i="6"/>
  <c r="G248" i="6" s="1"/>
  <c r="G236" i="6"/>
  <c r="G235" i="6" s="1"/>
  <c r="G233" i="6"/>
  <c r="G232" i="6" s="1"/>
  <c r="G229" i="6"/>
  <c r="G228" i="6" s="1"/>
  <c r="G226" i="6"/>
  <c r="G225" i="6" s="1"/>
  <c r="G222" i="6"/>
  <c r="G221" i="6" s="1"/>
  <c r="G219" i="6"/>
  <c r="G218" i="6" s="1"/>
  <c r="G216" i="6"/>
  <c r="G215" i="6" s="1"/>
  <c r="G212" i="6"/>
  <c r="G211" i="6" s="1"/>
  <c r="G210" i="6" s="1"/>
  <c r="G208" i="6"/>
  <c r="G207" i="6" s="1"/>
  <c r="G206" i="6" s="1"/>
  <c r="G204" i="6"/>
  <c r="G202" i="6"/>
  <c r="G199" i="6"/>
  <c r="G198" i="6" s="1"/>
  <c r="G196" i="6"/>
  <c r="G195" i="6" s="1"/>
  <c r="G193" i="6"/>
  <c r="G191" i="6"/>
  <c r="G185" i="6"/>
  <c r="G184" i="6" s="1"/>
  <c r="G183" i="6" s="1"/>
  <c r="G181" i="6"/>
  <c r="G180" i="6" s="1"/>
  <c r="G179" i="6" s="1"/>
  <c r="G177" i="6"/>
  <c r="G176" i="6" s="1"/>
  <c r="G175" i="6" s="1"/>
  <c r="G173" i="6"/>
  <c r="G172" i="6" s="1"/>
  <c r="G171" i="6" s="1"/>
  <c r="G159" i="6"/>
  <c r="G158" i="6" s="1"/>
  <c r="G157" i="6" s="1"/>
  <c r="G155" i="6"/>
  <c r="G154" i="6" s="1"/>
  <c r="G153" i="6" s="1"/>
  <c r="G151" i="6"/>
  <c r="G150" i="6" s="1"/>
  <c r="G148" i="6"/>
  <c r="G147" i="6" s="1"/>
  <c r="G138" i="6"/>
  <c r="G137" i="6" s="1"/>
  <c r="G136" i="6" s="1"/>
  <c r="G134" i="6"/>
  <c r="G133" i="6" s="1"/>
  <c r="G132" i="6" s="1"/>
  <c r="G130" i="6"/>
  <c r="G129" i="6" s="1"/>
  <c r="G128" i="6" s="1"/>
  <c r="G126" i="6"/>
  <c r="G125" i="6" s="1"/>
  <c r="G124" i="6" s="1"/>
  <c r="G121" i="6"/>
  <c r="G120" i="6" s="1"/>
  <c r="G115" i="6"/>
  <c r="G114" i="6" s="1"/>
  <c r="G113" i="6" s="1"/>
  <c r="G111" i="6"/>
  <c r="G110" i="6" s="1"/>
  <c r="G109" i="6" s="1"/>
  <c r="G107" i="6"/>
  <c r="G106" i="6" s="1"/>
  <c r="G105" i="6" s="1"/>
  <c r="G103" i="6"/>
  <c r="G102" i="6" s="1"/>
  <c r="G101" i="6" s="1"/>
  <c r="G99" i="6"/>
  <c r="G98" i="6" s="1"/>
  <c r="G97" i="6" s="1"/>
  <c r="G93" i="6"/>
  <c r="G92" i="6" s="1"/>
  <c r="G91" i="6" s="1"/>
  <c r="G89" i="6"/>
  <c r="G88" i="6" s="1"/>
  <c r="G87" i="6" s="1"/>
  <c r="G85" i="6"/>
  <c r="G84" i="6" s="1"/>
  <c r="G83" i="6" s="1"/>
  <c r="G79" i="6"/>
  <c r="G78" i="6" s="1"/>
  <c r="G76" i="6"/>
  <c r="G75" i="6" s="1"/>
  <c r="G72" i="6"/>
  <c r="G71" i="6" s="1"/>
  <c r="G69" i="6"/>
  <c r="G68" i="6" s="1"/>
  <c r="G65" i="6"/>
  <c r="G64" i="6" s="1"/>
  <c r="G62" i="6"/>
  <c r="G61" i="6" s="1"/>
  <c r="G55" i="6"/>
  <c r="G54" i="6" s="1"/>
  <c r="G46" i="6"/>
  <c r="G45" i="6" s="1"/>
  <c r="G33" i="6"/>
  <c r="G32" i="6" s="1"/>
  <c r="G31" i="6" s="1"/>
  <c r="G29" i="6"/>
  <c r="G28" i="6" s="1"/>
  <c r="G26" i="6"/>
  <c r="G25" i="6" s="1"/>
  <c r="G15" i="6"/>
  <c r="G14" i="6" s="1"/>
  <c r="G13" i="6" s="1"/>
  <c r="J76" i="6"/>
  <c r="E81" i="15" l="1"/>
  <c r="E80" i="15" s="1"/>
  <c r="E71" i="15" s="1"/>
  <c r="G81" i="15"/>
  <c r="G80" i="15" s="1"/>
  <c r="K299" i="6"/>
  <c r="G22" i="15"/>
  <c r="G21" i="15" s="1"/>
  <c r="I299" i="6"/>
  <c r="E22" i="15"/>
  <c r="E21" i="15" s="1"/>
  <c r="I290" i="6"/>
  <c r="E53" i="15"/>
  <c r="E52" i="15" s="1"/>
  <c r="E51" i="15" s="1"/>
  <c r="I304" i="6"/>
  <c r="E77" i="15"/>
  <c r="E76" i="15" s="1"/>
  <c r="G17" i="15"/>
  <c r="G16" i="15" s="1"/>
  <c r="G46" i="15"/>
  <c r="G45" i="15" s="1"/>
  <c r="E17" i="15"/>
  <c r="E16" i="15" s="1"/>
  <c r="E46" i="15"/>
  <c r="E45" i="15" s="1"/>
  <c r="K290" i="6"/>
  <c r="G53" i="15"/>
  <c r="G52" i="15" s="1"/>
  <c r="G51" i="15" s="1"/>
  <c r="K262" i="6"/>
  <c r="G58" i="15"/>
  <c r="G57" i="15" s="1"/>
  <c r="G54" i="15" s="1"/>
  <c r="K304" i="6"/>
  <c r="G77" i="15"/>
  <c r="G76" i="15" s="1"/>
  <c r="I262" i="6"/>
  <c r="E58" i="15"/>
  <c r="E57" i="15" s="1"/>
  <c r="E54" i="15" s="1"/>
  <c r="G39" i="15"/>
  <c r="G38" i="15" s="1"/>
  <c r="E39" i="15"/>
  <c r="E38" i="15" s="1"/>
  <c r="D36" i="14"/>
  <c r="D20" i="14"/>
  <c r="F32" i="14"/>
  <c r="F15" i="14" s="1"/>
  <c r="D32" i="14"/>
  <c r="D15" i="14" s="1"/>
  <c r="F20" i="14"/>
  <c r="F36" i="14"/>
  <c r="E36" i="14"/>
  <c r="E20" i="14"/>
  <c r="I13" i="6"/>
  <c r="D34" i="14"/>
  <c r="D17" i="14" s="1"/>
  <c r="K13" i="6"/>
  <c r="F34" i="14"/>
  <c r="F17" i="14" s="1"/>
  <c r="K97" i="6"/>
  <c r="F31" i="14"/>
  <c r="I97" i="6"/>
  <c r="D31" i="14"/>
  <c r="K190" i="6"/>
  <c r="F29" i="14" s="1"/>
  <c r="I254" i="6"/>
  <c r="H190" i="6"/>
  <c r="G118" i="6"/>
  <c r="H118" i="6"/>
  <c r="I82" i="6"/>
  <c r="I118" i="6"/>
  <c r="H35" i="6"/>
  <c r="G190" i="6"/>
  <c r="K118" i="6"/>
  <c r="I190" i="6"/>
  <c r="D29" i="14" s="1"/>
  <c r="I201" i="6"/>
  <c r="D35" i="14" s="1"/>
  <c r="D18" i="14" s="1"/>
  <c r="H53" i="6"/>
  <c r="H67" i="6"/>
  <c r="K67" i="6"/>
  <c r="G35" i="6"/>
  <c r="H247" i="6"/>
  <c r="K276" i="6"/>
  <c r="I276" i="6"/>
  <c r="I53" i="6"/>
  <c r="E28" i="15" s="1"/>
  <c r="E27" i="15" s="1"/>
  <c r="K35" i="6"/>
  <c r="I35" i="6"/>
  <c r="I67" i="6"/>
  <c r="I146" i="6"/>
  <c r="I74" i="6"/>
  <c r="I224" i="6"/>
  <c r="I231" i="6"/>
  <c r="I247" i="6"/>
  <c r="E31" i="15" s="1"/>
  <c r="E30" i="15" s="1"/>
  <c r="K53" i="6"/>
  <c r="I24" i="6"/>
  <c r="I267" i="6"/>
  <c r="I170" i="6"/>
  <c r="I214" i="6"/>
  <c r="I60" i="6"/>
  <c r="I119" i="6"/>
  <c r="E19" i="15" s="1"/>
  <c r="E18" i="15" s="1"/>
  <c r="K201" i="6"/>
  <c r="K254" i="6"/>
  <c r="G214" i="6"/>
  <c r="G224" i="6"/>
  <c r="K231" i="6"/>
  <c r="K247" i="6"/>
  <c r="G31" i="15" s="1"/>
  <c r="G30" i="15" s="1"/>
  <c r="H214" i="6"/>
  <c r="H276" i="6"/>
  <c r="K74" i="6"/>
  <c r="K267" i="6"/>
  <c r="H231" i="6"/>
  <c r="H24" i="6"/>
  <c r="H201" i="6"/>
  <c r="K24" i="6"/>
  <c r="K146" i="6"/>
  <c r="K224" i="6"/>
  <c r="K60" i="6"/>
  <c r="K82" i="6"/>
  <c r="K170" i="6"/>
  <c r="K119" i="6"/>
  <c r="G19" i="15" s="1"/>
  <c r="G18" i="15" s="1"/>
  <c r="K214" i="6"/>
  <c r="G74" i="6"/>
  <c r="H267" i="6"/>
  <c r="H74" i="6"/>
  <c r="H170" i="6"/>
  <c r="G60" i="6"/>
  <c r="G67" i="6"/>
  <c r="G254" i="6"/>
  <c r="H82" i="6"/>
  <c r="H146" i="6"/>
  <c r="H145" i="6" s="1"/>
  <c r="H96" i="6"/>
  <c r="H119" i="6"/>
  <c r="H60" i="6"/>
  <c r="H224" i="6"/>
  <c r="H254" i="6"/>
  <c r="G53" i="6"/>
  <c r="G170" i="6"/>
  <c r="G201" i="6"/>
  <c r="G24" i="6"/>
  <c r="G267" i="6"/>
  <c r="G231" i="6"/>
  <c r="G247" i="6"/>
  <c r="G119" i="6"/>
  <c r="G276" i="6"/>
  <c r="G146" i="6"/>
  <c r="G145" i="6" s="1"/>
  <c r="G82" i="6"/>
  <c r="G96" i="6"/>
  <c r="J252" i="6"/>
  <c r="J251" i="6" s="1"/>
  <c r="J155" i="6"/>
  <c r="J154" i="6" s="1"/>
  <c r="J153" i="6" s="1"/>
  <c r="F42" i="15" s="1"/>
  <c r="F41" i="15" s="1"/>
  <c r="J307" i="6"/>
  <c r="J306" i="6" s="1"/>
  <c r="J305" i="6" s="1"/>
  <c r="J302" i="6"/>
  <c r="J301" i="6" s="1"/>
  <c r="J300" i="6" s="1"/>
  <c r="J293" i="6"/>
  <c r="J292" i="6" s="1"/>
  <c r="J291" i="6" s="1"/>
  <c r="J288" i="6"/>
  <c r="J287" i="6" s="1"/>
  <c r="J286" i="6" s="1"/>
  <c r="J285" i="6" s="1"/>
  <c r="J283" i="6"/>
  <c r="J282" i="6" s="1"/>
  <c r="J281" i="6" s="1"/>
  <c r="F60" i="15" s="1"/>
  <c r="F59" i="15" s="1"/>
  <c r="J279" i="6"/>
  <c r="J278" i="6" s="1"/>
  <c r="J277" i="6" s="1"/>
  <c r="F62" i="15" s="1"/>
  <c r="F61" i="15" s="1"/>
  <c r="J274" i="6"/>
  <c r="J273" i="6" s="1"/>
  <c r="J272" i="6" s="1"/>
  <c r="J270" i="6"/>
  <c r="J269" i="6" s="1"/>
  <c r="J268" i="6" s="1"/>
  <c r="F79" i="15" s="1"/>
  <c r="F78" i="15" s="1"/>
  <c r="J265" i="6"/>
  <c r="J264" i="6" s="1"/>
  <c r="J263" i="6" s="1"/>
  <c r="J259" i="6"/>
  <c r="J258" i="6" s="1"/>
  <c r="J256" i="6"/>
  <c r="J255" i="6" s="1"/>
  <c r="J249" i="6"/>
  <c r="J248" i="6" s="1"/>
  <c r="J236" i="6"/>
  <c r="J235" i="6" s="1"/>
  <c r="J233" i="6"/>
  <c r="J232" i="6" s="1"/>
  <c r="J229" i="6"/>
  <c r="J228" i="6" s="1"/>
  <c r="J226" i="6"/>
  <c r="J225" i="6" s="1"/>
  <c r="J222" i="6"/>
  <c r="J221" i="6" s="1"/>
  <c r="J219" i="6"/>
  <c r="J218" i="6" s="1"/>
  <c r="J216" i="6"/>
  <c r="J215" i="6" s="1"/>
  <c r="J212" i="6"/>
  <c r="J211" i="6" s="1"/>
  <c r="J210" i="6" s="1"/>
  <c r="J208" i="6"/>
  <c r="J207" i="6" s="1"/>
  <c r="J206" i="6" s="1"/>
  <c r="J204" i="6"/>
  <c r="J202" i="6"/>
  <c r="J199" i="6"/>
  <c r="J198" i="6" s="1"/>
  <c r="J196" i="6"/>
  <c r="J195" i="6" s="1"/>
  <c r="J193" i="6"/>
  <c r="J191" i="6"/>
  <c r="J185" i="6"/>
  <c r="J184" i="6" s="1"/>
  <c r="J183" i="6" s="1"/>
  <c r="J181" i="6"/>
  <c r="J180" i="6" s="1"/>
  <c r="J179" i="6" s="1"/>
  <c r="J177" i="6"/>
  <c r="J176" i="6" s="1"/>
  <c r="J175" i="6" s="1"/>
  <c r="J173" i="6"/>
  <c r="J172" i="6" s="1"/>
  <c r="J171" i="6" s="1"/>
  <c r="J159" i="6"/>
  <c r="J158" i="6" s="1"/>
  <c r="J157" i="6" s="1"/>
  <c r="F32" i="15" s="1"/>
  <c r="J151" i="6"/>
  <c r="J150" i="6" s="1"/>
  <c r="J148" i="6"/>
  <c r="J147" i="6" s="1"/>
  <c r="J138" i="6"/>
  <c r="J137" i="6" s="1"/>
  <c r="J136" i="6" s="1"/>
  <c r="J134" i="6"/>
  <c r="J133" i="6" s="1"/>
  <c r="J132" i="6" s="1"/>
  <c r="J130" i="6"/>
  <c r="J129" i="6" s="1"/>
  <c r="J128" i="6" s="1"/>
  <c r="J126" i="6"/>
  <c r="J125" i="6" s="1"/>
  <c r="J124" i="6" s="1"/>
  <c r="J115" i="6"/>
  <c r="J114" i="6" s="1"/>
  <c r="J113" i="6" s="1"/>
  <c r="J111" i="6"/>
  <c r="J110" i="6" s="1"/>
  <c r="J109" i="6" s="1"/>
  <c r="J107" i="6"/>
  <c r="J106" i="6" s="1"/>
  <c r="J105" i="6" s="1"/>
  <c r="J103" i="6"/>
  <c r="J102" i="6" s="1"/>
  <c r="J101" i="6" s="1"/>
  <c r="J99" i="6"/>
  <c r="J98" i="6" s="1"/>
  <c r="J93" i="6"/>
  <c r="J92" i="6" s="1"/>
  <c r="J91" i="6" s="1"/>
  <c r="J89" i="6"/>
  <c r="J88" i="6" s="1"/>
  <c r="J87" i="6" s="1"/>
  <c r="J85" i="6"/>
  <c r="J84" i="6" s="1"/>
  <c r="J83" i="6" s="1"/>
  <c r="J79" i="6"/>
  <c r="J78" i="6" s="1"/>
  <c r="J72" i="6"/>
  <c r="J71" i="6" s="1"/>
  <c r="J69" i="6"/>
  <c r="J68" i="6" s="1"/>
  <c r="J65" i="6"/>
  <c r="J64" i="6" s="1"/>
  <c r="J62" i="6"/>
  <c r="J61" i="6" s="1"/>
  <c r="J55" i="6"/>
  <c r="J54" i="6" s="1"/>
  <c r="J33" i="6"/>
  <c r="J32" i="6" s="1"/>
  <c r="J31" i="6" s="1"/>
  <c r="J29" i="6"/>
  <c r="J28" i="6" s="1"/>
  <c r="J26" i="6"/>
  <c r="J25" i="6" s="1"/>
  <c r="J15" i="6"/>
  <c r="J14" i="6" s="1"/>
  <c r="F81" i="15" l="1"/>
  <c r="F80" i="15" s="1"/>
  <c r="G71" i="15"/>
  <c r="F39" i="15"/>
  <c r="F38" i="15" s="1"/>
  <c r="J304" i="6"/>
  <c r="F77" i="15"/>
  <c r="F76" i="15" s="1"/>
  <c r="K96" i="6"/>
  <c r="G37" i="15"/>
  <c r="G36" i="15" s="1"/>
  <c r="G35" i="15" s="1"/>
  <c r="G28" i="15"/>
  <c r="G27" i="15" s="1"/>
  <c r="G20" i="15" s="1"/>
  <c r="E13" i="15"/>
  <c r="E12" i="15" s="1"/>
  <c r="E11" i="15" s="1"/>
  <c r="G15" i="15"/>
  <c r="J299" i="6"/>
  <c r="F22" i="15"/>
  <c r="F21" i="15" s="1"/>
  <c r="K145" i="6"/>
  <c r="G48" i="15"/>
  <c r="G47" i="15" s="1"/>
  <c r="F17" i="15"/>
  <c r="F16" i="15" s="1"/>
  <c r="J262" i="6"/>
  <c r="F58" i="15"/>
  <c r="F57" i="15" s="1"/>
  <c r="F54" i="15" s="1"/>
  <c r="J290" i="6"/>
  <c r="F53" i="15"/>
  <c r="F52" i="15" s="1"/>
  <c r="F51" i="15" s="1"/>
  <c r="I96" i="6"/>
  <c r="E37" i="15"/>
  <c r="E36" i="15" s="1"/>
  <c r="E35" i="15" s="1"/>
  <c r="F46" i="15"/>
  <c r="F45" i="15" s="1"/>
  <c r="G13" i="15"/>
  <c r="G12" i="15" s="1"/>
  <c r="I145" i="6"/>
  <c r="E48" i="15"/>
  <c r="E47" i="15" s="1"/>
  <c r="E15" i="15"/>
  <c r="E20" i="15"/>
  <c r="D16" i="14"/>
  <c r="F13" i="13" s="1"/>
  <c r="F28" i="14"/>
  <c r="F12" i="14"/>
  <c r="F19" i="14"/>
  <c r="H16" i="13"/>
  <c r="F30" i="14"/>
  <c r="F14" i="14"/>
  <c r="F13" i="14" s="1"/>
  <c r="D19" i="14"/>
  <c r="F16" i="13"/>
  <c r="D28" i="14"/>
  <c r="D12" i="14"/>
  <c r="D30" i="14"/>
  <c r="D14" i="14"/>
  <c r="D13" i="14" s="1"/>
  <c r="G16" i="13"/>
  <c r="E19" i="14"/>
  <c r="D33" i="14"/>
  <c r="F35" i="14"/>
  <c r="J13" i="6"/>
  <c r="J97" i="6"/>
  <c r="E31" i="14"/>
  <c r="E32" i="14"/>
  <c r="E15" i="14" s="1"/>
  <c r="I189" i="6"/>
  <c r="K246" i="6"/>
  <c r="K52" i="6"/>
  <c r="H189" i="6"/>
  <c r="H188" i="6" s="1"/>
  <c r="I246" i="6"/>
  <c r="G12" i="6"/>
  <c r="H12" i="6"/>
  <c r="K189" i="6"/>
  <c r="K12" i="6"/>
  <c r="G189" i="6"/>
  <c r="G188" i="6" s="1"/>
  <c r="G246" i="6"/>
  <c r="I12" i="6"/>
  <c r="H246" i="6"/>
  <c r="H52" i="6"/>
  <c r="I52" i="6"/>
  <c r="G52" i="6"/>
  <c r="J276" i="6"/>
  <c r="J201" i="6"/>
  <c r="J67" i="6"/>
  <c r="J53" i="6"/>
  <c r="J224" i="6"/>
  <c r="J46" i="6"/>
  <c r="J45" i="6" s="1"/>
  <c r="J60" i="6"/>
  <c r="J121" i="6"/>
  <c r="J120" i="6" s="1"/>
  <c r="J118" i="6" s="1"/>
  <c r="J214" i="6"/>
  <c r="J247" i="6"/>
  <c r="F31" i="15" s="1"/>
  <c r="F30" i="15" s="1"/>
  <c r="J231" i="6"/>
  <c r="J36" i="6"/>
  <c r="J82" i="6"/>
  <c r="J267" i="6"/>
  <c r="J190" i="6"/>
  <c r="J24" i="6"/>
  <c r="J146" i="6"/>
  <c r="J170" i="6"/>
  <c r="J75" i="6"/>
  <c r="J74" i="6" s="1"/>
  <c r="J254" i="6"/>
  <c r="F71" i="15" l="1"/>
  <c r="J96" i="6"/>
  <c r="F37" i="15"/>
  <c r="F36" i="15" s="1"/>
  <c r="F35" i="15" s="1"/>
  <c r="G11" i="15"/>
  <c r="K188" i="6"/>
  <c r="K11" i="6" s="1"/>
  <c r="K10" i="6" s="1"/>
  <c r="K5" i="6" s="1"/>
  <c r="G50" i="15"/>
  <c r="G49" i="15" s="1"/>
  <c r="G40" i="15" s="1"/>
  <c r="G82" i="15" s="1"/>
  <c r="F28" i="15"/>
  <c r="F27" i="15" s="1"/>
  <c r="F20" i="15" s="1"/>
  <c r="J145" i="6"/>
  <c r="F48" i="15"/>
  <c r="F47" i="15" s="1"/>
  <c r="I188" i="6"/>
  <c r="E50" i="15"/>
  <c r="E49" i="15" s="1"/>
  <c r="E10" i="15" s="1"/>
  <c r="D27" i="14"/>
  <c r="H15" i="13"/>
  <c r="F33" i="14"/>
  <c r="F27" i="14" s="1"/>
  <c r="F18" i="14"/>
  <c r="F16" i="14" s="1"/>
  <c r="H13" i="13" s="1"/>
  <c r="F15" i="13"/>
  <c r="D11" i="14"/>
  <c r="D10" i="14" s="1"/>
  <c r="F12" i="13"/>
  <c r="H12" i="13"/>
  <c r="F11" i="14"/>
  <c r="E30" i="14"/>
  <c r="E14" i="14"/>
  <c r="E13" i="14" s="1"/>
  <c r="E29" i="14"/>
  <c r="E35" i="14"/>
  <c r="E18" i="14" s="1"/>
  <c r="E34" i="14"/>
  <c r="E17" i="14" s="1"/>
  <c r="G11" i="6"/>
  <c r="G10" i="6" s="1"/>
  <c r="G5" i="6" s="1"/>
  <c r="H11" i="6"/>
  <c r="H10" i="6" s="1"/>
  <c r="H5" i="6" s="1"/>
  <c r="I11" i="6"/>
  <c r="I10" i="6" s="1"/>
  <c r="I5" i="6" s="1"/>
  <c r="J246" i="6"/>
  <c r="J35" i="6"/>
  <c r="J12" i="6" s="1"/>
  <c r="J189" i="6"/>
  <c r="J119" i="6"/>
  <c r="F19" i="15" s="1"/>
  <c r="F18" i="15" s="1"/>
  <c r="F15" i="15" s="1"/>
  <c r="J52" i="6"/>
  <c r="F10" i="14" l="1"/>
  <c r="E40" i="15"/>
  <c r="E82" i="15" s="1"/>
  <c r="G10" i="15"/>
  <c r="G15" i="13"/>
  <c r="F13" i="15"/>
  <c r="F12" i="15" s="1"/>
  <c r="J188" i="6"/>
  <c r="F50" i="15"/>
  <c r="F49" i="15" s="1"/>
  <c r="F40" i="15" s="1"/>
  <c r="H11" i="13"/>
  <c r="J11" i="12" s="1"/>
  <c r="J10" i="12" s="1"/>
  <c r="J16" i="12" s="1"/>
  <c r="J24" i="12" s="1"/>
  <c r="E16" i="14"/>
  <c r="G13" i="13" s="1"/>
  <c r="F11" i="13"/>
  <c r="H11" i="12" s="1"/>
  <c r="H10" i="12" s="1"/>
  <c r="H16" i="12" s="1"/>
  <c r="E28" i="14"/>
  <c r="E12" i="14"/>
  <c r="E33" i="14"/>
  <c r="J11" i="6"/>
  <c r="J10" i="6" s="1"/>
  <c r="J5" i="6" s="1"/>
  <c r="F11" i="15" l="1"/>
  <c r="F82" i="15" s="1"/>
  <c r="F10" i="15"/>
  <c r="H10" i="13"/>
  <c r="F10" i="13"/>
  <c r="E27" i="14"/>
  <c r="H24" i="12"/>
  <c r="E11" i="14"/>
  <c r="E10" i="14" s="1"/>
  <c r="G12" i="13"/>
  <c r="G11" i="13" s="1"/>
  <c r="H38" i="12" l="1"/>
  <c r="H39" i="12" s="1"/>
  <c r="H30" i="12"/>
  <c r="H31" i="12" s="1"/>
  <c r="I11" i="12"/>
  <c r="I10" i="12" s="1"/>
  <c r="I16" i="12" s="1"/>
  <c r="G10" i="13"/>
  <c r="I29" i="12" l="1"/>
  <c r="I36" i="12"/>
  <c r="I39" i="12" s="1"/>
  <c r="I24" i="12"/>
  <c r="I30" i="12" l="1"/>
  <c r="I31" i="12" s="1"/>
  <c r="J29" i="12"/>
  <c r="J30" i="12" s="1"/>
  <c r="J31" i="12" s="1"/>
  <c r="J36" i="12"/>
  <c r="J39" i="12" s="1"/>
</calcChain>
</file>

<file path=xl/sharedStrings.xml><?xml version="1.0" encoding="utf-8"?>
<sst xmlns="http://schemas.openxmlformats.org/spreadsheetml/2006/main" count="779" uniqueCount="318">
  <si>
    <t>Konto</t>
  </si>
  <si>
    <t>Prihodi poslovanja</t>
  </si>
  <si>
    <t>Prihodi od poreza</t>
  </si>
  <si>
    <t>Prihodi od imovine</t>
  </si>
  <si>
    <t>Vrsta rashoda i 
izdataka</t>
  </si>
  <si>
    <t>3</t>
  </si>
  <si>
    <t>Rashodi poslovanja</t>
  </si>
  <si>
    <t>31</t>
  </si>
  <si>
    <t>Rashodi za zaposlene</t>
  </si>
  <si>
    <t>32</t>
  </si>
  <si>
    <t>Materijalni rashodi</t>
  </si>
  <si>
    <t>34</t>
  </si>
  <si>
    <t>Financijski rashodi</t>
  </si>
  <si>
    <t>37</t>
  </si>
  <si>
    <t>38</t>
  </si>
  <si>
    <t>Ostali rashodi</t>
  </si>
  <si>
    <t>4</t>
  </si>
  <si>
    <t>42</t>
  </si>
  <si>
    <t>45</t>
  </si>
  <si>
    <t>Brojčana oznaka i naziv</t>
  </si>
  <si>
    <t>Tekući plan</t>
  </si>
  <si>
    <t>PRIHODI UKUPNO</t>
  </si>
  <si>
    <t>6 PRIHODI POSLOVANJA</t>
  </si>
  <si>
    <t>RASHODI UKUPNO</t>
  </si>
  <si>
    <t>4 RASHODI ZA NABAVU NEFINANCIJSKE IMOVINE</t>
  </si>
  <si>
    <t>8 PRIMICI OD FINANCIJSKE IMOVINE I ZADUŽIVANJA</t>
  </si>
  <si>
    <t>Sveukupno rashodi:</t>
  </si>
  <si>
    <t>Razdjel: 001, JEDINSTVENI UPRAVNI ODJEL</t>
  </si>
  <si>
    <t>Glava: 01, JEDINSTVENI UPRAVNI ODJEL</t>
  </si>
  <si>
    <t>Program: 1000, JAVNA UPRAVA I ADMINISTRACIJA</t>
  </si>
  <si>
    <t>Kapitalni projekt: K100004, ULAGANJA U RAČUNALNE PROGRAME</t>
  </si>
  <si>
    <t>Izvor financiranja: 5, Pomoći</t>
  </si>
  <si>
    <t>Rashodi za nabavu nefinancijske imovine</t>
  </si>
  <si>
    <t>Rashodi za nabavu proizvedene dugotrajne imovine</t>
  </si>
  <si>
    <t>Aktivnost: A100003, PREDSTAVNIČKA TIJELA</t>
  </si>
  <si>
    <t>Izvor financiranja: 1, Opći prihodi i primici</t>
  </si>
  <si>
    <t>Aktivnost: A100002, TROŠKOVI PROTOKOLA</t>
  </si>
  <si>
    <t>Aktivnost: A100001, ADMINISTRATIVNI I STRUČNI POSLOVI OPĆINE</t>
  </si>
  <si>
    <t>Izvor financiranja: 11, Opći prihodi i primici</t>
  </si>
  <si>
    <t>Izvor financiranja: 432, Komunalna djelatnost</t>
  </si>
  <si>
    <t>Izvor financiranja: 610, Namjenske donacije</t>
  </si>
  <si>
    <t xml:space="preserve">Program: 2001, PROMETNA INFRASTRUKTURA </t>
  </si>
  <si>
    <t>Izvor financiranja: 52, Ostale pomoći</t>
  </si>
  <si>
    <t>Aktivnost: A200102, ODRŽAVANJE I SANACIJA POLJSKIH PUTEVA</t>
  </si>
  <si>
    <t>Program: 2002, GROBLJA I MRTVAČNICE</t>
  </si>
  <si>
    <t xml:space="preserve">Aktivnost: A200202, ODRŽAVANJE GROBLJA </t>
  </si>
  <si>
    <t>Kapitalni projekt: K200201, PROIŠERENJA GROBLJA U OPĆINI</t>
  </si>
  <si>
    <t>Kapitalni projekt: K200202, DODATNA ULAGANJA U MRTVAČNICE</t>
  </si>
  <si>
    <t>Rashodi za dodatna ulaganja na nefinancijskoj imovini</t>
  </si>
  <si>
    <t>Program: 2003,ZAŠTITA OKOLIŠA I ŽIVOTNE SREDINE</t>
  </si>
  <si>
    <t>Aktivnost: A200301, IZNOŠENJE I ODVOZ SMEĆA</t>
  </si>
  <si>
    <t>Izvor financiranja: 431, Prihodi za posebne namjene</t>
  </si>
  <si>
    <t>Aktivnost: A200303, NABAVKA KANTI ZASMEĆE</t>
  </si>
  <si>
    <t>Aktivnost: A200304, ČIŠĆENJE DIVLJIH DEPONIJA NA PODRUĆJU OPĆINE PRGOMET</t>
  </si>
  <si>
    <t>Program: 2004, ZAŠTITA I SPAŠAVANJE</t>
  </si>
  <si>
    <t>Aktivnost: A200401, TEKUĆE DONACIJE HGSS</t>
  </si>
  <si>
    <t>Aktivnost: A200402, USLUGE PROTUPOŽARNE ZAŠTITE</t>
  </si>
  <si>
    <t>Aktivnost: A200403, ELEMENTARNE KATASTROFE</t>
  </si>
  <si>
    <t>Aktivnost: A200405, ČIŠĆENJE I PRIPREMANJE TERENA ZA VATROGASNI DOM</t>
  </si>
  <si>
    <t>Program: 2005, PROSTORNO UREĐENJE I UNAPRJEĐENJE STANOVANJA</t>
  </si>
  <si>
    <t>Aktivnost: A200501, ODRŽAVANJE JAVNE RASVJETE</t>
  </si>
  <si>
    <t>Kapitalni projekt: K200502, IZRADA PROSTORNIH PLANOVA GOSPODARSKE ZONE</t>
  </si>
  <si>
    <t>Program: 2006, VODOPSKRBA I ODVODNJA</t>
  </si>
  <si>
    <t>Aktivnost: A200601, OPSKRBA VODOM</t>
  </si>
  <si>
    <t>Kapitalni projekt: K200601, VODOVOD (DRAŽIĆI I JURIĆI)</t>
  </si>
  <si>
    <t>Kapitalni projekt: K200602, VODOOPSKRBA</t>
  </si>
  <si>
    <t>Program: 1001, ODRŽAVANJE OBJEKTA I UREĐENJE KOMUNALNE INFRASTRUKTURE</t>
  </si>
  <si>
    <t>Program: 1002, IZGRADNJA KOMUNALNE INFRASTRUKTURE</t>
  </si>
  <si>
    <t>Program: 1003, JAVNE POTREBE U SPORTU</t>
  </si>
  <si>
    <t>Aktivnost: A100013, JAVNE POTREBE U SPORTU</t>
  </si>
  <si>
    <t>Program: 1004, JAVNE POTREBE U SOCIJALNOJ SKRBI</t>
  </si>
  <si>
    <t>Aktivnost: A100015, PRIJEVOZ PUTNIKA I ĐAKA</t>
  </si>
  <si>
    <t>Naknade građanima i kućanstvima na temelju osiguranja i d</t>
  </si>
  <si>
    <t>Aktivnost: A100014, NAKNADE GRAĐANIMA I KUĆANSTVIMA</t>
  </si>
  <si>
    <t>Program: 1005, JAVNE POTREBE U KULTURI</t>
  </si>
  <si>
    <t>Aktivnost: A100017, VJERSKE ZAJEDNICE</t>
  </si>
  <si>
    <t>Aktivnost: A100016, JAVNE POTREBE U KULTURI</t>
  </si>
  <si>
    <t>Program: 1009, ODRŽAVANJE KOMUNALNE INFRASTRUKTURE 2</t>
  </si>
  <si>
    <t>Aktivnost: A100021, STRUČNE AKTIVNOSTI</t>
  </si>
  <si>
    <t>Aktivnost: A100024, TEKUĆE DONACIJE ZAVOD ZA JAVNO ZDRAVSTVO</t>
  </si>
  <si>
    <t>Program: 1013, RADNA ZONA LABIN</t>
  </si>
  <si>
    <t>Kapitalni projekt: K100025, ULAGANJE U RADNU ZONU LABIN</t>
  </si>
  <si>
    <t>Aktivnost: A200103, UREĐENJE PRISTUPNIH PUTEVA I PARKINGA</t>
  </si>
  <si>
    <t>Aktivnost: A200305, MJERE JAVNOZDRAVSTENE ZAŠTITE - PRSKANJE KOMARACA</t>
  </si>
  <si>
    <t>Aktivnost: A200302, SANACIJA ZELENIH I JAVNIH POVRŠINA</t>
  </si>
  <si>
    <t>Kapitalni projekt: K200603, ULAGANJE - ODVODNJA TROLOKVE</t>
  </si>
  <si>
    <t>Aktivnost: A101001, SANACIJA MALONOGOMETNIH IGRALIŠTA I UREĐENJE OKOLIŠA TROLOKVE</t>
  </si>
  <si>
    <t>Aktivnost: A100007, ODRŽAVANJE GRAĐEVINSKIH OBJEKATA I AUTOBUSNIH ČEKAONICA</t>
  </si>
  <si>
    <t>Program: 1014, AKTIVNE MJERE ZAPOŠLJAVANJA</t>
  </si>
  <si>
    <t>Aktivnost: A100026, ZAŽELI</t>
  </si>
  <si>
    <t xml:space="preserve">Izvršenje </t>
  </si>
  <si>
    <t xml:space="preserve">Plan </t>
  </si>
  <si>
    <t>Projekcija</t>
  </si>
  <si>
    <t xml:space="preserve">PRIJEDLOG PRORAČUNA OPĆINE PRGOMET ZA 2025. </t>
  </si>
  <si>
    <t>I. OPĆI DIO</t>
  </si>
  <si>
    <t>A) SAŽETAK RAČUNA PRIHODA I RASHODA</t>
  </si>
  <si>
    <t>EUR</t>
  </si>
  <si>
    <t>Izvršenje 2023.</t>
  </si>
  <si>
    <t>Tekući plan 2024.</t>
  </si>
  <si>
    <t>Plan za 2025.</t>
  </si>
  <si>
    <t>Projekcija proračuna
za 2026.</t>
  </si>
  <si>
    <t>Projekcija proračuna
za 2027.</t>
  </si>
  <si>
    <t>7 PRIHODI OD PRODAJE NEFINANCIJSKE IMOVINE</t>
  </si>
  <si>
    <t>3 RASHODI  POSLOVANJA</t>
  </si>
  <si>
    <t>RAZLIKA - VIŠAK / MANJAK</t>
  </si>
  <si>
    <t>B) SAŽETAK RAČUNA FINANCIRANJA</t>
  </si>
  <si>
    <t>5 IZDACI ZA FINANCIJSKU IMOVINU I OTPLATE ZAJMOVA</t>
  </si>
  <si>
    <t>NETO FINANCIRANJE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</si>
  <si>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</si>
  <si>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</si>
  <si>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</si>
  <si>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</si>
  <si>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</si>
  <si>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</si>
  <si>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IZ PRETHODNE(IH) GODINE KOJI ĆE SE RASPOREDITI / POKRITI</t>
  </si>
  <si>
    <t>VIŠAK / MANJAK TEKUĆE GODINE</t>
  </si>
  <si>
    <t xml:space="preserve">A. RAČUN PRIHODA I RASHODA </t>
  </si>
  <si>
    <t>PRIHODI POSLOVANJA PREMA EKONOMSKOJ KLASIFIKACIJI</t>
  </si>
  <si>
    <t>Razred</t>
  </si>
  <si>
    <t>Skupina</t>
  </si>
  <si>
    <t>Naziv prihoda</t>
  </si>
  <si>
    <t>Izvršenje 2023</t>
  </si>
  <si>
    <t>Pomoći iz inozemstva (darovnice) i od subjekata unutar opće države</t>
  </si>
  <si>
    <t>Prihodi od upravnih i administrativnih pristojbi, pristojbi po posebnim propisima i naknada</t>
  </si>
  <si>
    <t>Prihodi od prodaje proizvoda i robe te pruženih usluga i prihodi od donacija</t>
  </si>
  <si>
    <t>Kazne, upravne mjere i ostali prihodi</t>
  </si>
  <si>
    <t>Prihodi od prodaje nefinancijske imovine</t>
  </si>
  <si>
    <t>Prihodi od prodaje neproizvedene dugotrajne imovine</t>
  </si>
  <si>
    <t>Prihodi od prodaje proizvedene dugotrajne imovine</t>
  </si>
  <si>
    <t>RASHODI POSLOVANJA PREMA EKONOMSKOJ KLASIFIKACIJI</t>
  </si>
  <si>
    <t>Naziv rashoda</t>
  </si>
  <si>
    <t>Subvencije</t>
  </si>
  <si>
    <t>Pomoći dane u inozemstvo i unutar općeg proračuna</t>
  </si>
  <si>
    <t>Naknade građanima i kućanstvima na temelju osiguranja i druge naknade</t>
  </si>
  <si>
    <t>Rashodi za nabavu neproizvedene dugotrajne imovine</t>
  </si>
  <si>
    <t>PRIHODI POSLOVANJA PREMA IZVORIMA FINANCIRANJA</t>
  </si>
  <si>
    <t>1 Opći prihodi i primici</t>
  </si>
  <si>
    <t xml:space="preserve">   11 Opći prihodi i primici</t>
  </si>
  <si>
    <t>8 Namjenski primici</t>
  </si>
  <si>
    <t>81 Namjeski primici od zaduženja</t>
  </si>
  <si>
    <t>RASHODI POSLOVANJA PREMA IZVORIMA FINANCIRANJA</t>
  </si>
  <si>
    <t>RASHODI PREMA FUNKCIJSKOJ KLASIFIKACIJI</t>
  </si>
  <si>
    <t>01</t>
  </si>
  <si>
    <t>Opće javne usluge</t>
  </si>
  <si>
    <t>011</t>
  </si>
  <si>
    <t xml:space="preserve">Izvršna i zakonodavna tijela, financijski i fiskalni poslovi, vanjski poslovi </t>
  </si>
  <si>
    <t>0111</t>
  </si>
  <si>
    <t xml:space="preserve">Izvršna i zakonodavna tijela </t>
  </si>
  <si>
    <t>0112</t>
  </si>
  <si>
    <t xml:space="preserve">Financijski i fiskalni poslovi </t>
  </si>
  <si>
    <t>03</t>
  </si>
  <si>
    <t>Javni red i sigurnost</t>
  </si>
  <si>
    <t>032</t>
  </si>
  <si>
    <t>Usluge protupožarne zaštite</t>
  </si>
  <si>
    <t>0320</t>
  </si>
  <si>
    <t>036</t>
  </si>
  <si>
    <t>Rashodi za javni red i sigurnost</t>
  </si>
  <si>
    <t>0360</t>
  </si>
  <si>
    <t>Rashodi za javni red i sigurnost koji nisu drugdje svrstani</t>
  </si>
  <si>
    <t>04</t>
  </si>
  <si>
    <t>Ekonomski poslovi</t>
  </si>
  <si>
    <t>041</t>
  </si>
  <si>
    <t>Opći ekonomski, trgovački i poslovi vezani uz rad</t>
  </si>
  <si>
    <t>0411</t>
  </si>
  <si>
    <t>Opći ekonomski i trgovački poslovi</t>
  </si>
  <si>
    <t>0412</t>
  </si>
  <si>
    <t>Opći poslovi vezani uz rad</t>
  </si>
  <si>
    <t>042</t>
  </si>
  <si>
    <t>Poljoprivreda, šumarstvo, ribarstvo i lov</t>
  </si>
  <si>
    <t>0421</t>
  </si>
  <si>
    <t>Poljoprivreda</t>
  </si>
  <si>
    <t>0422</t>
  </si>
  <si>
    <t>Ribarstvo i lov</t>
  </si>
  <si>
    <t>045</t>
  </si>
  <si>
    <t>Promet</t>
  </si>
  <si>
    <t>0451</t>
  </si>
  <si>
    <t>Cestovni promet</t>
  </si>
  <si>
    <t>0455</t>
  </si>
  <si>
    <t>Promet cjevovodima i ostali promet</t>
  </si>
  <si>
    <t>047</t>
  </si>
  <si>
    <t>Ostale industrije</t>
  </si>
  <si>
    <t>0473</t>
  </si>
  <si>
    <t>Turizam</t>
  </si>
  <si>
    <t>0474</t>
  </si>
  <si>
    <t>Višenamjenski razvojni projekti</t>
  </si>
  <si>
    <t>049</t>
  </si>
  <si>
    <t>Ekonomski poslovi koji nisu drugdje svrstani</t>
  </si>
  <si>
    <t>0490</t>
  </si>
  <si>
    <t>05</t>
  </si>
  <si>
    <t>Zaštita okoliša</t>
  </si>
  <si>
    <t>051</t>
  </si>
  <si>
    <t>Gospodarenje otpadom</t>
  </si>
  <si>
    <t>0510</t>
  </si>
  <si>
    <t>056</t>
  </si>
  <si>
    <t>Poslovi i usluge zaštite okoliša koji nisu drugdje svrstani</t>
  </si>
  <si>
    <t>0560</t>
  </si>
  <si>
    <t>06</t>
  </si>
  <si>
    <t>Usluge unapređenja stanovanja i zajednice</t>
  </si>
  <si>
    <t>061</t>
  </si>
  <si>
    <t>Razvoj stanovanja</t>
  </si>
  <si>
    <t>0610</t>
  </si>
  <si>
    <t>062</t>
  </si>
  <si>
    <t>Razvoj zajednice</t>
  </si>
  <si>
    <t>0620</t>
  </si>
  <si>
    <t>063</t>
  </si>
  <si>
    <t>Opskrba vodom</t>
  </si>
  <si>
    <t>0630</t>
  </si>
  <si>
    <t>064</t>
  </si>
  <si>
    <t>Ulična rasvjeta</t>
  </si>
  <si>
    <t>0640</t>
  </si>
  <si>
    <t>066</t>
  </si>
  <si>
    <t>Rashodi vezani uz stanovanje i komunalne pogodnosti</t>
  </si>
  <si>
    <t>0660</t>
  </si>
  <si>
    <t>08</t>
  </si>
  <si>
    <t>Rekreacija, kultura i religija</t>
  </si>
  <si>
    <t>081</t>
  </si>
  <si>
    <t>Službe rekreacije i sporta</t>
  </si>
  <si>
    <t>0810</t>
  </si>
  <si>
    <t>082</t>
  </si>
  <si>
    <t>Službe kulture</t>
  </si>
  <si>
    <t>0820</t>
  </si>
  <si>
    <t>084</t>
  </si>
  <si>
    <t>Religijske i druge službe zajednice</t>
  </si>
  <si>
    <t>0840</t>
  </si>
  <si>
    <t>09</t>
  </si>
  <si>
    <t>Obrazovanje</t>
  </si>
  <si>
    <t>091</t>
  </si>
  <si>
    <t xml:space="preserve">Predškolsko i osnovno obrazovanje </t>
  </si>
  <si>
    <t>0911</t>
  </si>
  <si>
    <t>Predškolsko obrazovanje</t>
  </si>
  <si>
    <t>0912</t>
  </si>
  <si>
    <t>Osnovno obrazovanje</t>
  </si>
  <si>
    <t>092</t>
  </si>
  <si>
    <t xml:space="preserve">Srednjoškolsko obrazovanje </t>
  </si>
  <si>
    <t>0922</t>
  </si>
  <si>
    <t>Više srednjoškolsko obrazovanje</t>
  </si>
  <si>
    <t>094</t>
  </si>
  <si>
    <t>Visoka naobrazba</t>
  </si>
  <si>
    <t>0941</t>
  </si>
  <si>
    <t>Visoka naobrazba I i II stupanj</t>
  </si>
  <si>
    <t>Socijalna zaštita</t>
  </si>
  <si>
    <t>Obitelj i djeca</t>
  </si>
  <si>
    <t>109</t>
  </si>
  <si>
    <t>Aktivnosti socijalne zaštite koje nisu drugdje svrstane</t>
  </si>
  <si>
    <t>1090</t>
  </si>
  <si>
    <t>UKUPNO:</t>
  </si>
  <si>
    <t>PRORAČUN OPĆINE PRGOMET ZA 2025. I PROJEKCIJA ZA 2026. I 2027. GODINU</t>
  </si>
  <si>
    <t>5 Pomoći</t>
  </si>
  <si>
    <t>4 Prihodi za posebne namjene</t>
  </si>
  <si>
    <t>40 Prihodi za posebne namjene</t>
  </si>
  <si>
    <t>41 Komunalna djelatnost</t>
  </si>
  <si>
    <t xml:space="preserve">  50 Pomoći</t>
  </si>
  <si>
    <t xml:space="preserve">  51 Pomoći</t>
  </si>
  <si>
    <t xml:space="preserve">   51 Pomoći</t>
  </si>
  <si>
    <t>6 Donacije</t>
  </si>
  <si>
    <t xml:space="preserve">   61 Namjenske donacije</t>
  </si>
  <si>
    <t>07</t>
  </si>
  <si>
    <t>Zdravstvo</t>
  </si>
  <si>
    <t>0760</t>
  </si>
  <si>
    <t>076</t>
  </si>
  <si>
    <t>Poslovi i usluge zdravstva koji nisu drugdje svrstani</t>
  </si>
  <si>
    <t>080</t>
  </si>
  <si>
    <t>0800</t>
  </si>
  <si>
    <t>106</t>
  </si>
  <si>
    <t>Stanovanje</t>
  </si>
  <si>
    <t>1060</t>
  </si>
  <si>
    <t>Bolest</t>
  </si>
  <si>
    <t>1010</t>
  </si>
  <si>
    <t>Bolest i invalidite</t>
  </si>
  <si>
    <t>101</t>
  </si>
  <si>
    <t>105</t>
  </si>
  <si>
    <t>Nezaposlenost</t>
  </si>
  <si>
    <t>1050</t>
  </si>
  <si>
    <t>Rashodi za dodatna ulaganja na neproizvedenu dugotrajnu imovinu</t>
  </si>
  <si>
    <t>Kapitalni projekt: K200503, IZRADA PLANA RASVJETE I REKONSTRUKCIJA RASVJETE</t>
  </si>
  <si>
    <t>Aktivnost: A200101, ODRŽAVANJE I SANACIJA NERAZVRSTANIH CESTE</t>
  </si>
  <si>
    <t>Aktivnost: A101002, TEKUĆE I INVESTICIJSKO ODRŽAVANJE OBJEKATA U VLASNIŠTVU OPĆINE PRGOMET</t>
  </si>
  <si>
    <t>Kapitalni projekt: K200401, IZGRADNJA VATROGASNOG DOMA - PRIPREMNI RADOVI</t>
  </si>
  <si>
    <t>Aktivnost: A100009, ODRŽAVANJE JAVNIH POVRŠINA, POSTROJENJA I OPREME</t>
  </si>
  <si>
    <t>Aktivnost: A101003, GEODETSKO KATASTARSKE USLUGE</t>
  </si>
  <si>
    <t>Program: 1012, TEKUĆE DONACIJE - ZAVOD ZA JAVNO ZDRAVSTVO I CRVENI KRIŽ</t>
  </si>
  <si>
    <t>Aktivnost: A120001, TEKUĆE DONACIJE CRVENI KRIŽ</t>
  </si>
  <si>
    <t>Aktivnost:T100001, LOKANI IZBORI</t>
  </si>
  <si>
    <t xml:space="preserve">Kapitalni projekt: K200101, IZGRADNJA NERAZVRSTANIH CESTA </t>
  </si>
  <si>
    <t>Kapitalni projekt: K200402, PROCJENA I PLAN ZAŠTITE OD POŽARA</t>
  </si>
  <si>
    <t>Kapitalni projekt: K200501, IZRADA PROSTORNIH PLANOVA - E-PLANOVI, UPU</t>
  </si>
  <si>
    <t>Kapitalni projekt: K200504, IZRADA - STRATEŠKA PROCJENA</t>
  </si>
  <si>
    <t>Aktivnost: A101004, SANACIJA STARIH BUNARA I LOKVI</t>
  </si>
  <si>
    <t>Aktivnost: A101005, SANACIJA TRGOVA U NASELJIMA</t>
  </si>
  <si>
    <t>I PROJEKCIJA ZA 2026. I 2027.G</t>
  </si>
  <si>
    <t>431 Prihodi za posebne namjene</t>
  </si>
  <si>
    <t>432 Komunalna djelatnost</t>
  </si>
  <si>
    <t>B. RAČUN FINANCIRANJA PREMA EKONOMSKOJ KLASIFIKACIJI</t>
  </si>
  <si>
    <t>Naziv</t>
  </si>
  <si>
    <t>PRIMICI UKUPNO</t>
  </si>
  <si>
    <t>Primici od financijske imovine i zaduživanja</t>
  </si>
  <si>
    <t>Primici od zaduživanja</t>
  </si>
  <si>
    <t>IZDACI UKUPNO</t>
  </si>
  <si>
    <t>Izdaci za financijsku imovinu i otplate zajmova</t>
  </si>
  <si>
    <t>Izdaci za otplatu glavnice primljenih kredita i zajmova</t>
  </si>
  <si>
    <t>B. RAČUN FINANCIRANJA PREMA IZVORIMA FINANCIRANJA</t>
  </si>
  <si>
    <t>8 Namjenski primici od zaduživanja</t>
  </si>
  <si>
    <t xml:space="preserve">   81 Namjenski primici od zaduživanja</t>
  </si>
  <si>
    <t>…</t>
  </si>
  <si>
    <t xml:space="preserve">  11 Opći prihodi i primici</t>
  </si>
  <si>
    <t>PRORAČUN JEDINICE OPĆINE PRGOMET ZA 2025. I PROJEKCIJA ZA 2026. I 2027. GODINU</t>
  </si>
  <si>
    <t>Kapitalni projekt: K100201, UREĐENJE TRGOVA (Bogdanovići)</t>
  </si>
  <si>
    <t>Kapitalni projekt: K100010, VIDIKOVCI, ŠETNICE I IZLETIŠTA (Sitno, Bogdanovići)</t>
  </si>
  <si>
    <r>
      <t xml:space="preserve">REPUBLIKA HRVATSKA
SPLITSKO DALMATINSKA 
</t>
    </r>
    <r>
      <rPr>
        <b/>
        <sz val="11"/>
        <color theme="1"/>
        <rFont val="Arial"/>
        <family val="2"/>
        <charset val="238"/>
      </rPr>
      <t>OPĆINA PRGOMET</t>
    </r>
  </si>
  <si>
    <t>Na temelju članka 29. i članka 30. Statuta općine Prgomet, (Službeni glasnik Općine Prgomet broj: 2/21), u skladu sa člankom 42. Zakona o proračunu (Narodne novine br. 144/21), po prijedlogu načelnika, Općinsko vijeće Općine Prgomet na 17. sjednici Općinskog vijeća dana 17. prosinca  2024. godine donosi:</t>
  </si>
  <si>
    <t>PRIJELAZNE  I   ZAVRŠNE ODREDBE</t>
  </si>
  <si>
    <t>Ovaj proračun stupa na snagu osmi (8) dan od dana objave u Služebnom glasniku Općine Prgomet, a primjenjuje se od 01. siječnja 2025. godine.</t>
  </si>
  <si>
    <t>KLASA: 024-03/24-01/17</t>
  </si>
  <si>
    <t>URBROJ: 2181-41-01-24-11</t>
  </si>
  <si>
    <t>Prgomet, 17. prosinca 2024.</t>
  </si>
  <si>
    <t>Predsjednik općinskog vijeća:</t>
  </si>
  <si>
    <t>___________________________________</t>
  </si>
  <si>
    <t>Ante Drežančić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</si>
</sst>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5" formatCode="#,##0\ [$€-1]"/>
  </numFmts>
  <fonts count="59" x14ac:knownFonts="1">
    <font>
      <sz val="11"/>
      <color theme="1"/>
      <name val="Aptos Narrow"/>
      <family val="2"/>
      <charset val="238"/>
      <scheme val="minor"/>
    </font>
    <font>
      <b/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indexed="10"/>
      <name val="Arial"/>
      <family val="2"/>
      <charset val="238"/>
    </font>
    <font>
      <i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Aptos Narrow"/>
      <family val="2"/>
      <charset val="238"/>
      <scheme val="minor"/>
    </font>
    <font>
      <sz val="14"/>
      <color indexed="8"/>
      <name val="Arial"/>
      <family val="2"/>
      <charset val="238"/>
    </font>
    <font>
      <b/>
      <sz val="10"/>
      <color theme="1"/>
      <name val="Aptos Narrow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ptos Narrow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indexed="20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11"/>
      <color indexed="60"/>
      <name val="Calibri"/>
      <family val="2"/>
      <charset val="238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12"/>
      <name val="Arial"/>
      <family val="2"/>
      <charset val="238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0"/>
      <color indexed="44"/>
      <name val="Arial"/>
      <family val="2"/>
      <charset val="238"/>
    </font>
    <font>
      <sz val="10"/>
      <color indexed="12"/>
      <name val="Arial"/>
      <family val="2"/>
      <charset val="238"/>
    </font>
    <font>
      <sz val="8"/>
      <color indexed="8"/>
      <name val="Arial"/>
      <family val="2"/>
      <charset val="238"/>
    </font>
    <font>
      <sz val="19"/>
      <color indexed="48"/>
      <name val="Arial"/>
      <family val="2"/>
      <charset val="238"/>
    </font>
    <font>
      <b/>
      <sz val="16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i/>
      <sz val="10"/>
      <name val="Arial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8"/>
      <color theme="1"/>
      <name val="Aptos Narrow"/>
      <family val="2"/>
      <scheme val="minor"/>
    </font>
  </fonts>
  <fills count="53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indexed="12"/>
      </patternFill>
    </fill>
    <fill>
      <patternFill patternType="solid">
        <fgColor indexed="13"/>
      </patternFill>
    </fill>
    <fill>
      <patternFill patternType="solid">
        <fgColor indexed="1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5"/>
        <bgColor indexed="2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49"/>
      </patternFill>
    </fill>
    <fill>
      <patternFill patternType="solid">
        <fgColor indexed="4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13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51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21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51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44"/>
      </patternFill>
    </fill>
    <fill>
      <patternFill patternType="lightUp">
        <fgColor indexed="22"/>
        <bgColor indexed="35"/>
      </patternFill>
    </fill>
    <fill>
      <patternFill patternType="solid">
        <fgColor indexed="27"/>
        <bgColor indexed="42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19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41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1"/>
      </patternFill>
    </fill>
    <fill>
      <patternFill patternType="solid">
        <fgColor indexed="15"/>
        <bgColor indexed="35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7"/>
      </left>
      <right style="thin">
        <color indexed="48"/>
      </right>
      <top style="medium">
        <color indexed="27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 style="thin">
        <color indexed="64"/>
      </right>
      <top/>
      <bottom/>
      <diagonal/>
    </border>
  </borders>
  <cellStyleXfs count="537">
    <xf numFmtId="0" fontId="0" fillId="0" borderId="0"/>
    <xf numFmtId="0" fontId="2" fillId="0" borderId="0">
      <alignment vertical="top"/>
    </xf>
    <xf numFmtId="0" fontId="24" fillId="10" borderId="0" applyNumberFormat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27" fillId="0" borderId="0">
      <alignment vertical="top"/>
      <protection locked="0"/>
    </xf>
    <xf numFmtId="0" fontId="28" fillId="0" borderId="0"/>
    <xf numFmtId="0" fontId="16" fillId="11" borderId="8">
      <alignment horizontal="center" vertical="top" wrapText="1"/>
    </xf>
    <xf numFmtId="0" fontId="29" fillId="12" borderId="0" applyNumberFormat="0" applyBorder="0" applyAlignment="0" applyProtection="0"/>
    <xf numFmtId="0" fontId="1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8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7" fillId="0" borderId="0"/>
    <xf numFmtId="0" fontId="33" fillId="0" borderId="0"/>
    <xf numFmtId="0" fontId="33" fillId="0" borderId="0"/>
    <xf numFmtId="0" fontId="35" fillId="0" borderId="0"/>
    <xf numFmtId="0" fontId="33" fillId="0" borderId="0"/>
    <xf numFmtId="0" fontId="3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8" fillId="0" borderId="0"/>
    <xf numFmtId="0" fontId="8" fillId="0" borderId="0"/>
    <xf numFmtId="0" fontId="8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12" borderId="9" applyNumberFormat="0" applyProtection="0">
      <alignment vertical="center"/>
    </xf>
    <xf numFmtId="4" fontId="36" fillId="13" borderId="10" applyNumberFormat="0" applyProtection="0">
      <alignment vertical="center"/>
    </xf>
    <xf numFmtId="0" fontId="3" fillId="12" borderId="9" applyNumberFormat="0" applyProtection="0">
      <alignment vertical="center"/>
    </xf>
    <xf numFmtId="0" fontId="3" fillId="12" borderId="9" applyNumberFormat="0" applyProtection="0">
      <alignment vertical="center"/>
    </xf>
    <xf numFmtId="0" fontId="3" fillId="12" borderId="9" applyNumberFormat="0" applyProtection="0">
      <alignment vertical="center"/>
    </xf>
    <xf numFmtId="0" fontId="3" fillId="12" borderId="9" applyNumberFormat="0" applyProtection="0">
      <alignment vertical="center"/>
    </xf>
    <xf numFmtId="0" fontId="3" fillId="12" borderId="9" applyNumberFormat="0" applyProtection="0">
      <alignment vertical="center"/>
    </xf>
    <xf numFmtId="0" fontId="3" fillId="12" borderId="9" applyNumberFormat="0" applyProtection="0">
      <alignment vertical="center"/>
    </xf>
    <xf numFmtId="0" fontId="3" fillId="12" borderId="9" applyNumberFormat="0" applyProtection="0">
      <alignment vertical="center"/>
    </xf>
    <xf numFmtId="0" fontId="3" fillId="12" borderId="9" applyNumberFormat="0" applyProtection="0">
      <alignment vertical="center"/>
    </xf>
    <xf numFmtId="4" fontId="36" fillId="13" borderId="10" applyNumberFormat="0" applyProtection="0">
      <alignment vertical="center"/>
    </xf>
    <xf numFmtId="0" fontId="37" fillId="12" borderId="9" applyNumberFormat="0" applyProtection="0">
      <alignment vertical="center"/>
    </xf>
    <xf numFmtId="4" fontId="38" fillId="13" borderId="10" applyNumberFormat="0" applyProtection="0">
      <alignment vertical="center"/>
    </xf>
    <xf numFmtId="0" fontId="37" fillId="12" borderId="9" applyNumberFormat="0" applyProtection="0">
      <alignment vertical="center"/>
    </xf>
    <xf numFmtId="0" fontId="37" fillId="12" borderId="9" applyNumberFormat="0" applyProtection="0">
      <alignment vertical="center"/>
    </xf>
    <xf numFmtId="0" fontId="37" fillId="12" borderId="9" applyNumberFormat="0" applyProtection="0">
      <alignment vertical="center"/>
    </xf>
    <xf numFmtId="0" fontId="37" fillId="12" borderId="9" applyNumberFormat="0" applyProtection="0">
      <alignment vertical="center"/>
    </xf>
    <xf numFmtId="0" fontId="37" fillId="12" borderId="9" applyNumberFormat="0" applyProtection="0">
      <alignment vertical="center"/>
    </xf>
    <xf numFmtId="0" fontId="37" fillId="12" borderId="9" applyNumberFormat="0" applyProtection="0">
      <alignment vertical="center"/>
    </xf>
    <xf numFmtId="0" fontId="37" fillId="12" borderId="9" applyNumberFormat="0" applyProtection="0">
      <alignment vertical="center"/>
    </xf>
    <xf numFmtId="0" fontId="37" fillId="12" borderId="9" applyNumberFormat="0" applyProtection="0">
      <alignment vertical="center"/>
    </xf>
    <xf numFmtId="4" fontId="38" fillId="13" borderId="10" applyNumberFormat="0" applyProtection="0">
      <alignment vertical="center"/>
    </xf>
    <xf numFmtId="0" fontId="3" fillId="12" borderId="9" applyNumberFormat="0" applyProtection="0">
      <alignment horizontal="left" vertical="center" indent="1"/>
    </xf>
    <xf numFmtId="4" fontId="36" fillId="13" borderId="10" applyNumberFormat="0" applyProtection="0">
      <alignment horizontal="left" vertical="center" indent="1"/>
    </xf>
    <xf numFmtId="0" fontId="3" fillId="12" borderId="9" applyNumberFormat="0" applyProtection="0">
      <alignment horizontal="left" vertical="center" indent="1"/>
    </xf>
    <xf numFmtId="0" fontId="3" fillId="12" borderId="9" applyNumberFormat="0" applyProtection="0">
      <alignment horizontal="left" vertical="center" indent="1"/>
    </xf>
    <xf numFmtId="0" fontId="3" fillId="12" borderId="9" applyNumberFormat="0" applyProtection="0">
      <alignment horizontal="left" vertical="center" indent="1"/>
    </xf>
    <xf numFmtId="0" fontId="3" fillId="12" borderId="9" applyNumberFormat="0" applyProtection="0">
      <alignment horizontal="left" vertical="center" indent="1"/>
    </xf>
    <xf numFmtId="0" fontId="3" fillId="12" borderId="9" applyNumberFormat="0" applyProtection="0">
      <alignment horizontal="left" vertical="center" indent="1"/>
    </xf>
    <xf numFmtId="0" fontId="3" fillId="12" borderId="9" applyNumberFormat="0" applyProtection="0">
      <alignment horizontal="left" vertical="center" indent="1"/>
    </xf>
    <xf numFmtId="0" fontId="3" fillId="12" borderId="9" applyNumberFormat="0" applyProtection="0">
      <alignment horizontal="left" vertical="center" indent="1"/>
    </xf>
    <xf numFmtId="0" fontId="3" fillId="12" borderId="9" applyNumberFormat="0" applyProtection="0">
      <alignment horizontal="left" vertical="center" indent="1"/>
    </xf>
    <xf numFmtId="4" fontId="36" fillId="13" borderId="10" applyNumberFormat="0" applyProtection="0">
      <alignment horizontal="left" vertical="center" indent="1"/>
    </xf>
    <xf numFmtId="0" fontId="3" fillId="12" borderId="9" applyNumberFormat="0" applyProtection="0">
      <alignment horizontal="left" vertical="top" indent="1"/>
    </xf>
    <xf numFmtId="4" fontId="36" fillId="13" borderId="10" applyNumberFormat="0" applyProtection="0">
      <alignment horizontal="left" vertical="center" indent="1"/>
    </xf>
    <xf numFmtId="0" fontId="3" fillId="12" borderId="9" applyNumberFormat="0" applyProtection="0">
      <alignment horizontal="left" vertical="top" indent="1"/>
    </xf>
    <xf numFmtId="0" fontId="3" fillId="12" borderId="9" applyNumberFormat="0" applyProtection="0">
      <alignment horizontal="left" vertical="top" indent="1"/>
    </xf>
    <xf numFmtId="0" fontId="3" fillId="12" borderId="9" applyNumberFormat="0" applyProtection="0">
      <alignment horizontal="left" vertical="top" indent="1"/>
    </xf>
    <xf numFmtId="0" fontId="3" fillId="12" borderId="9" applyNumberFormat="0" applyProtection="0">
      <alignment horizontal="left" vertical="top" indent="1"/>
    </xf>
    <xf numFmtId="0" fontId="3" fillId="12" borderId="9" applyNumberFormat="0" applyProtection="0">
      <alignment horizontal="left" vertical="top" indent="1"/>
    </xf>
    <xf numFmtId="0" fontId="3" fillId="12" borderId="9" applyNumberFormat="0" applyProtection="0">
      <alignment horizontal="left" vertical="top" indent="1"/>
    </xf>
    <xf numFmtId="0" fontId="3" fillId="12" borderId="9" applyNumberFormat="0" applyProtection="0">
      <alignment horizontal="left" vertical="top" indent="1"/>
    </xf>
    <xf numFmtId="0" fontId="3" fillId="12" borderId="9" applyNumberFormat="0" applyProtection="0">
      <alignment horizontal="left" vertical="top" indent="1"/>
    </xf>
    <xf numFmtId="4" fontId="36" fillId="13" borderId="10" applyNumberFormat="0" applyProtection="0">
      <alignment horizontal="left" vertical="center" indent="1"/>
    </xf>
    <xf numFmtId="0" fontId="3" fillId="14" borderId="0" applyNumberFormat="0" applyProtection="0">
      <alignment horizontal="left" vertical="center" indent="1"/>
    </xf>
    <xf numFmtId="0" fontId="16" fillId="15" borderId="10" applyNumberFormat="0" applyProtection="0">
      <alignment horizontal="left" vertical="center" indent="1"/>
    </xf>
    <xf numFmtId="0" fontId="3" fillId="14" borderId="0" applyNumberFormat="0" applyProtection="0">
      <alignment horizontal="left" vertical="center" indent="1"/>
    </xf>
    <xf numFmtId="0" fontId="3" fillId="14" borderId="0" applyNumberFormat="0" applyProtection="0">
      <alignment horizontal="left" vertical="center" indent="1"/>
    </xf>
    <xf numFmtId="0" fontId="3" fillId="14" borderId="0" applyNumberFormat="0" applyProtection="0">
      <alignment horizontal="left" vertical="center" indent="1"/>
    </xf>
    <xf numFmtId="0" fontId="3" fillId="14" borderId="0" applyNumberFormat="0" applyProtection="0">
      <alignment horizontal="left" vertical="center" indent="1"/>
    </xf>
    <xf numFmtId="0" fontId="3" fillId="14" borderId="0" applyNumberFormat="0" applyProtection="0">
      <alignment horizontal="left" vertical="center" indent="1"/>
    </xf>
    <xf numFmtId="0" fontId="3" fillId="14" borderId="0" applyNumberFormat="0" applyProtection="0">
      <alignment horizontal="left" vertical="center" indent="1"/>
    </xf>
    <xf numFmtId="0" fontId="3" fillId="14" borderId="0" applyNumberFormat="0" applyProtection="0">
      <alignment horizontal="left" vertical="center" indent="1"/>
    </xf>
    <xf numFmtId="0" fontId="3" fillId="14" borderId="0" applyNumberFormat="0" applyProtection="0">
      <alignment horizontal="left" vertical="center" indent="1"/>
    </xf>
    <xf numFmtId="0" fontId="16" fillId="15" borderId="10" applyNumberFormat="0" applyProtection="0">
      <alignment horizontal="left" vertical="center" indent="1"/>
    </xf>
    <xf numFmtId="0" fontId="2" fillId="10" borderId="9" applyNumberFormat="0" applyProtection="0">
      <alignment horizontal="right" vertical="center"/>
    </xf>
    <xf numFmtId="4" fontId="36" fillId="16" borderId="10" applyNumberFormat="0" applyProtection="0">
      <alignment horizontal="right" vertical="center"/>
    </xf>
    <xf numFmtId="0" fontId="2" fillId="10" borderId="9" applyNumberFormat="0" applyProtection="0">
      <alignment horizontal="right" vertical="center"/>
    </xf>
    <xf numFmtId="0" fontId="2" fillId="10" borderId="9" applyNumberFormat="0" applyProtection="0">
      <alignment horizontal="right" vertical="center"/>
    </xf>
    <xf numFmtId="0" fontId="2" fillId="10" borderId="9" applyNumberFormat="0" applyProtection="0">
      <alignment horizontal="right" vertical="center"/>
    </xf>
    <xf numFmtId="0" fontId="2" fillId="10" borderId="9" applyNumberFormat="0" applyProtection="0">
      <alignment horizontal="right" vertical="center"/>
    </xf>
    <xf numFmtId="0" fontId="2" fillId="10" borderId="9" applyNumberFormat="0" applyProtection="0">
      <alignment horizontal="right" vertical="center"/>
    </xf>
    <xf numFmtId="0" fontId="2" fillId="10" borderId="9" applyNumberFormat="0" applyProtection="0">
      <alignment horizontal="right" vertical="center"/>
    </xf>
    <xf numFmtId="0" fontId="2" fillId="10" borderId="9" applyNumberFormat="0" applyProtection="0">
      <alignment horizontal="right" vertical="center"/>
    </xf>
    <xf numFmtId="0" fontId="2" fillId="10" borderId="9" applyNumberFormat="0" applyProtection="0">
      <alignment horizontal="right" vertical="center"/>
    </xf>
    <xf numFmtId="4" fontId="36" fillId="16" borderId="10" applyNumberFormat="0" applyProtection="0">
      <alignment horizontal="right" vertical="center"/>
    </xf>
    <xf numFmtId="0" fontId="2" fillId="17" borderId="9" applyNumberFormat="0" applyProtection="0">
      <alignment horizontal="right" vertical="center"/>
    </xf>
    <xf numFmtId="4" fontId="36" fillId="18" borderId="10" applyNumberFormat="0" applyProtection="0">
      <alignment horizontal="right" vertical="center"/>
    </xf>
    <xf numFmtId="0" fontId="2" fillId="17" borderId="9" applyNumberFormat="0" applyProtection="0">
      <alignment horizontal="right" vertical="center"/>
    </xf>
    <xf numFmtId="0" fontId="2" fillId="17" borderId="9" applyNumberFormat="0" applyProtection="0">
      <alignment horizontal="right" vertical="center"/>
    </xf>
    <xf numFmtId="0" fontId="2" fillId="17" borderId="9" applyNumberFormat="0" applyProtection="0">
      <alignment horizontal="right" vertical="center"/>
    </xf>
    <xf numFmtId="0" fontId="2" fillId="17" borderId="9" applyNumberFormat="0" applyProtection="0">
      <alignment horizontal="right" vertical="center"/>
    </xf>
    <xf numFmtId="0" fontId="2" fillId="17" borderId="9" applyNumberFormat="0" applyProtection="0">
      <alignment horizontal="right" vertical="center"/>
    </xf>
    <xf numFmtId="0" fontId="2" fillId="17" borderId="9" applyNumberFormat="0" applyProtection="0">
      <alignment horizontal="right" vertical="center"/>
    </xf>
    <xf numFmtId="0" fontId="2" fillId="17" borderId="9" applyNumberFormat="0" applyProtection="0">
      <alignment horizontal="right" vertical="center"/>
    </xf>
    <xf numFmtId="0" fontId="2" fillId="17" borderId="9" applyNumberFormat="0" applyProtection="0">
      <alignment horizontal="right" vertical="center"/>
    </xf>
    <xf numFmtId="4" fontId="36" fillId="18" borderId="10" applyNumberFormat="0" applyProtection="0">
      <alignment horizontal="right" vertical="center"/>
    </xf>
    <xf numFmtId="0" fontId="2" fillId="19" borderId="9" applyNumberFormat="0" applyProtection="0">
      <alignment horizontal="right" vertical="center"/>
    </xf>
    <xf numFmtId="4" fontId="36" fillId="20" borderId="10" applyNumberFormat="0" applyProtection="0">
      <alignment horizontal="right" vertical="center"/>
    </xf>
    <xf numFmtId="0" fontId="2" fillId="19" borderId="9" applyNumberFormat="0" applyProtection="0">
      <alignment horizontal="right" vertical="center"/>
    </xf>
    <xf numFmtId="0" fontId="2" fillId="19" borderId="9" applyNumberFormat="0" applyProtection="0">
      <alignment horizontal="right" vertical="center"/>
    </xf>
    <xf numFmtId="0" fontId="2" fillId="19" borderId="9" applyNumberFormat="0" applyProtection="0">
      <alignment horizontal="right" vertical="center"/>
    </xf>
    <xf numFmtId="0" fontId="2" fillId="19" borderId="9" applyNumberFormat="0" applyProtection="0">
      <alignment horizontal="right" vertical="center"/>
    </xf>
    <xf numFmtId="0" fontId="2" fillId="19" borderId="9" applyNumberFormat="0" applyProtection="0">
      <alignment horizontal="right" vertical="center"/>
    </xf>
    <xf numFmtId="0" fontId="2" fillId="19" borderId="9" applyNumberFormat="0" applyProtection="0">
      <alignment horizontal="right" vertical="center"/>
    </xf>
    <xf numFmtId="0" fontId="2" fillId="19" borderId="9" applyNumberFormat="0" applyProtection="0">
      <alignment horizontal="right" vertical="center"/>
    </xf>
    <xf numFmtId="0" fontId="2" fillId="19" borderId="9" applyNumberFormat="0" applyProtection="0">
      <alignment horizontal="right" vertical="center"/>
    </xf>
    <xf numFmtId="4" fontId="36" fillId="20" borderId="10" applyNumberFormat="0" applyProtection="0">
      <alignment horizontal="right" vertical="center"/>
    </xf>
    <xf numFmtId="0" fontId="2" fillId="21" borderId="9" applyNumberFormat="0" applyProtection="0">
      <alignment horizontal="right" vertical="center"/>
    </xf>
    <xf numFmtId="4" fontId="36" fillId="22" borderId="10" applyNumberFormat="0" applyProtection="0">
      <alignment horizontal="right" vertical="center"/>
    </xf>
    <xf numFmtId="0" fontId="2" fillId="21" borderId="9" applyNumberFormat="0" applyProtection="0">
      <alignment horizontal="right" vertical="center"/>
    </xf>
    <xf numFmtId="0" fontId="2" fillId="21" borderId="9" applyNumberFormat="0" applyProtection="0">
      <alignment horizontal="right" vertical="center"/>
    </xf>
    <xf numFmtId="0" fontId="2" fillId="21" borderId="9" applyNumberFormat="0" applyProtection="0">
      <alignment horizontal="right" vertical="center"/>
    </xf>
    <xf numFmtId="0" fontId="2" fillId="21" borderId="9" applyNumberFormat="0" applyProtection="0">
      <alignment horizontal="right" vertical="center"/>
    </xf>
    <xf numFmtId="0" fontId="2" fillId="21" borderId="9" applyNumberFormat="0" applyProtection="0">
      <alignment horizontal="right" vertical="center"/>
    </xf>
    <xf numFmtId="0" fontId="2" fillId="21" borderId="9" applyNumberFormat="0" applyProtection="0">
      <alignment horizontal="right" vertical="center"/>
    </xf>
    <xf numFmtId="0" fontId="2" fillId="21" borderId="9" applyNumberFormat="0" applyProtection="0">
      <alignment horizontal="right" vertical="center"/>
    </xf>
    <xf numFmtId="0" fontId="2" fillId="21" borderId="9" applyNumberFormat="0" applyProtection="0">
      <alignment horizontal="right" vertical="center"/>
    </xf>
    <xf numFmtId="4" fontId="36" fillId="22" borderId="10" applyNumberFormat="0" applyProtection="0">
      <alignment horizontal="right" vertical="center"/>
    </xf>
    <xf numFmtId="0" fontId="2" fillId="23" borderId="9" applyNumberFormat="0" applyProtection="0">
      <alignment horizontal="right" vertical="center"/>
    </xf>
    <xf numFmtId="4" fontId="36" fillId="24" borderId="10" applyNumberFormat="0" applyProtection="0">
      <alignment horizontal="right" vertical="center"/>
    </xf>
    <xf numFmtId="0" fontId="2" fillId="23" borderId="9" applyNumberFormat="0" applyProtection="0">
      <alignment horizontal="right" vertical="center"/>
    </xf>
    <xf numFmtId="0" fontId="2" fillId="23" borderId="9" applyNumberFormat="0" applyProtection="0">
      <alignment horizontal="right" vertical="center"/>
    </xf>
    <xf numFmtId="0" fontId="2" fillId="23" borderId="9" applyNumberFormat="0" applyProtection="0">
      <alignment horizontal="right" vertical="center"/>
    </xf>
    <xf numFmtId="0" fontId="2" fillId="23" borderId="9" applyNumberFormat="0" applyProtection="0">
      <alignment horizontal="right" vertical="center"/>
    </xf>
    <xf numFmtId="0" fontId="2" fillId="23" borderId="9" applyNumberFormat="0" applyProtection="0">
      <alignment horizontal="right" vertical="center"/>
    </xf>
    <xf numFmtId="0" fontId="2" fillId="23" borderId="9" applyNumberFormat="0" applyProtection="0">
      <alignment horizontal="right" vertical="center"/>
    </xf>
    <xf numFmtId="0" fontId="2" fillId="23" borderId="9" applyNumberFormat="0" applyProtection="0">
      <alignment horizontal="right" vertical="center"/>
    </xf>
    <xf numFmtId="0" fontId="2" fillId="23" borderId="9" applyNumberFormat="0" applyProtection="0">
      <alignment horizontal="right" vertical="center"/>
    </xf>
    <xf numFmtId="4" fontId="36" fillId="24" borderId="10" applyNumberFormat="0" applyProtection="0">
      <alignment horizontal="right" vertical="center"/>
    </xf>
    <xf numFmtId="0" fontId="2" fillId="25" borderId="9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0" fontId="2" fillId="25" borderId="9" applyNumberFormat="0" applyProtection="0">
      <alignment horizontal="right" vertical="center"/>
    </xf>
    <xf numFmtId="0" fontId="2" fillId="25" borderId="9" applyNumberFormat="0" applyProtection="0">
      <alignment horizontal="right" vertical="center"/>
    </xf>
    <xf numFmtId="0" fontId="2" fillId="25" borderId="9" applyNumberFormat="0" applyProtection="0">
      <alignment horizontal="right" vertical="center"/>
    </xf>
    <xf numFmtId="0" fontId="2" fillId="25" borderId="9" applyNumberFormat="0" applyProtection="0">
      <alignment horizontal="right" vertical="center"/>
    </xf>
    <xf numFmtId="0" fontId="2" fillId="25" borderId="9" applyNumberFormat="0" applyProtection="0">
      <alignment horizontal="right" vertical="center"/>
    </xf>
    <xf numFmtId="0" fontId="2" fillId="25" borderId="9" applyNumberFormat="0" applyProtection="0">
      <alignment horizontal="right" vertical="center"/>
    </xf>
    <xf numFmtId="0" fontId="2" fillId="25" borderId="9" applyNumberFormat="0" applyProtection="0">
      <alignment horizontal="right" vertical="center"/>
    </xf>
    <xf numFmtId="0" fontId="2" fillId="25" borderId="9" applyNumberFormat="0" applyProtection="0">
      <alignment horizontal="right" vertical="center"/>
    </xf>
    <xf numFmtId="4" fontId="36" fillId="26" borderId="10" applyNumberFormat="0" applyProtection="0">
      <alignment horizontal="right" vertical="center"/>
    </xf>
    <xf numFmtId="0" fontId="2" fillId="27" borderId="9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0" fontId="2" fillId="27" borderId="9" applyNumberFormat="0" applyProtection="0">
      <alignment horizontal="right" vertical="center"/>
    </xf>
    <xf numFmtId="0" fontId="2" fillId="27" borderId="9" applyNumberFormat="0" applyProtection="0">
      <alignment horizontal="right" vertical="center"/>
    </xf>
    <xf numFmtId="0" fontId="2" fillId="27" borderId="9" applyNumberFormat="0" applyProtection="0">
      <alignment horizontal="right" vertical="center"/>
    </xf>
    <xf numFmtId="0" fontId="2" fillId="27" borderId="9" applyNumberFormat="0" applyProtection="0">
      <alignment horizontal="right" vertical="center"/>
    </xf>
    <xf numFmtId="0" fontId="2" fillId="27" borderId="9" applyNumberFormat="0" applyProtection="0">
      <alignment horizontal="right" vertical="center"/>
    </xf>
    <xf numFmtId="0" fontId="2" fillId="27" borderId="9" applyNumberFormat="0" applyProtection="0">
      <alignment horizontal="right" vertical="center"/>
    </xf>
    <xf numFmtId="0" fontId="2" fillId="27" borderId="9" applyNumberFormat="0" applyProtection="0">
      <alignment horizontal="right" vertical="center"/>
    </xf>
    <xf numFmtId="0" fontId="2" fillId="27" borderId="9" applyNumberFormat="0" applyProtection="0">
      <alignment horizontal="right" vertical="center"/>
    </xf>
    <xf numFmtId="4" fontId="36" fillId="28" borderId="10" applyNumberFormat="0" applyProtection="0">
      <alignment horizontal="right" vertical="center"/>
    </xf>
    <xf numFmtId="0" fontId="2" fillId="29" borderId="9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0" fontId="2" fillId="29" borderId="9" applyNumberFormat="0" applyProtection="0">
      <alignment horizontal="right" vertical="center"/>
    </xf>
    <xf numFmtId="0" fontId="2" fillId="29" borderId="9" applyNumberFormat="0" applyProtection="0">
      <alignment horizontal="right" vertical="center"/>
    </xf>
    <xf numFmtId="0" fontId="2" fillId="29" borderId="9" applyNumberFormat="0" applyProtection="0">
      <alignment horizontal="right" vertical="center"/>
    </xf>
    <xf numFmtId="0" fontId="2" fillId="29" borderId="9" applyNumberFormat="0" applyProtection="0">
      <alignment horizontal="right" vertical="center"/>
    </xf>
    <xf numFmtId="0" fontId="2" fillId="29" borderId="9" applyNumberFormat="0" applyProtection="0">
      <alignment horizontal="right" vertical="center"/>
    </xf>
    <xf numFmtId="0" fontId="2" fillId="29" borderId="9" applyNumberFormat="0" applyProtection="0">
      <alignment horizontal="right" vertical="center"/>
    </xf>
    <xf numFmtId="0" fontId="2" fillId="29" borderId="9" applyNumberFormat="0" applyProtection="0">
      <alignment horizontal="right" vertical="center"/>
    </xf>
    <xf numFmtId="0" fontId="2" fillId="29" borderId="9" applyNumberFormat="0" applyProtection="0">
      <alignment horizontal="right" vertical="center"/>
    </xf>
    <xf numFmtId="4" fontId="36" fillId="30" borderId="10" applyNumberFormat="0" applyProtection="0">
      <alignment horizontal="right" vertical="center"/>
    </xf>
    <xf numFmtId="0" fontId="2" fillId="31" borderId="9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0" fontId="2" fillId="31" borderId="9" applyNumberFormat="0" applyProtection="0">
      <alignment horizontal="right" vertical="center"/>
    </xf>
    <xf numFmtId="0" fontId="2" fillId="31" borderId="9" applyNumberFormat="0" applyProtection="0">
      <alignment horizontal="right" vertical="center"/>
    </xf>
    <xf numFmtId="0" fontId="2" fillId="31" borderId="9" applyNumberFormat="0" applyProtection="0">
      <alignment horizontal="right" vertical="center"/>
    </xf>
    <xf numFmtId="0" fontId="2" fillId="31" borderId="9" applyNumberFormat="0" applyProtection="0">
      <alignment horizontal="right" vertical="center"/>
    </xf>
    <xf numFmtId="0" fontId="2" fillId="31" borderId="9" applyNumberFormat="0" applyProtection="0">
      <alignment horizontal="right" vertical="center"/>
    </xf>
    <xf numFmtId="0" fontId="2" fillId="31" borderId="9" applyNumberFormat="0" applyProtection="0">
      <alignment horizontal="right" vertical="center"/>
    </xf>
    <xf numFmtId="0" fontId="2" fillId="31" borderId="9" applyNumberFormat="0" applyProtection="0">
      <alignment horizontal="right" vertical="center"/>
    </xf>
    <xf numFmtId="0" fontId="2" fillId="31" borderId="9" applyNumberFormat="0" applyProtection="0">
      <alignment horizontal="right" vertical="center"/>
    </xf>
    <xf numFmtId="4" fontId="36" fillId="32" borderId="10" applyNumberFormat="0" applyProtection="0">
      <alignment horizontal="right" vertical="center"/>
    </xf>
    <xf numFmtId="0" fontId="3" fillId="33" borderId="11" applyNumberFormat="0" applyProtection="0">
      <alignment horizontal="left" vertical="center" indent="1"/>
    </xf>
    <xf numFmtId="4" fontId="39" fillId="34" borderId="10" applyNumberFormat="0" applyProtection="0">
      <alignment horizontal="left" vertical="center" indent="1"/>
    </xf>
    <xf numFmtId="0" fontId="3" fillId="33" borderId="11" applyNumberFormat="0" applyProtection="0">
      <alignment horizontal="left" vertical="center" indent="1"/>
    </xf>
    <xf numFmtId="0" fontId="3" fillId="33" borderId="11" applyNumberFormat="0" applyProtection="0">
      <alignment horizontal="left" vertical="center" indent="1"/>
    </xf>
    <xf numFmtId="0" fontId="3" fillId="33" borderId="11" applyNumberFormat="0" applyProtection="0">
      <alignment horizontal="left" vertical="center" indent="1"/>
    </xf>
    <xf numFmtId="0" fontId="3" fillId="33" borderId="11" applyNumberFormat="0" applyProtection="0">
      <alignment horizontal="left" vertical="center" indent="1"/>
    </xf>
    <xf numFmtId="0" fontId="3" fillId="33" borderId="11" applyNumberFormat="0" applyProtection="0">
      <alignment horizontal="left" vertical="center" indent="1"/>
    </xf>
    <xf numFmtId="0" fontId="3" fillId="33" borderId="11" applyNumberFormat="0" applyProtection="0">
      <alignment horizontal="left" vertical="center" indent="1"/>
    </xf>
    <xf numFmtId="0" fontId="3" fillId="33" borderId="11" applyNumberFormat="0" applyProtection="0">
      <alignment horizontal="left" vertical="center" indent="1"/>
    </xf>
    <xf numFmtId="0" fontId="3" fillId="33" borderId="11" applyNumberFormat="0" applyProtection="0">
      <alignment horizontal="left" vertical="center" indent="1"/>
    </xf>
    <xf numFmtId="4" fontId="39" fillId="34" borderId="10" applyNumberFormat="0" applyProtection="0">
      <alignment horizontal="left" vertical="center" indent="1"/>
    </xf>
    <xf numFmtId="0" fontId="2" fillId="35" borderId="0" applyNumberFormat="0" applyProtection="0">
      <alignment horizontal="left" vertical="center" indent="1"/>
    </xf>
    <xf numFmtId="4" fontId="36" fillId="36" borderId="12" applyNumberFormat="0" applyProtection="0">
      <alignment horizontal="left" vertical="center" indent="1"/>
    </xf>
    <xf numFmtId="0" fontId="2" fillId="35" borderId="0" applyNumberFormat="0" applyProtection="0">
      <alignment horizontal="left" vertical="center" indent="1"/>
    </xf>
    <xf numFmtId="0" fontId="2" fillId="35" borderId="0" applyNumberFormat="0" applyProtection="0">
      <alignment horizontal="left" vertical="center" indent="1"/>
    </xf>
    <xf numFmtId="0" fontId="2" fillId="35" borderId="0" applyNumberFormat="0" applyProtection="0">
      <alignment horizontal="left" vertical="center" indent="1"/>
    </xf>
    <xf numFmtId="0" fontId="2" fillId="35" borderId="0" applyNumberFormat="0" applyProtection="0">
      <alignment horizontal="left" vertical="center" indent="1"/>
    </xf>
    <xf numFmtId="0" fontId="2" fillId="35" borderId="0" applyNumberFormat="0" applyProtection="0">
      <alignment horizontal="left" vertical="center" indent="1"/>
    </xf>
    <xf numFmtId="0" fontId="2" fillId="35" borderId="0" applyNumberFormat="0" applyProtection="0">
      <alignment horizontal="left" vertical="center" indent="1"/>
    </xf>
    <xf numFmtId="0" fontId="2" fillId="35" borderId="0" applyNumberFormat="0" applyProtection="0">
      <alignment horizontal="left" vertical="center" indent="1"/>
    </xf>
    <xf numFmtId="0" fontId="2" fillId="35" borderId="0" applyNumberFormat="0" applyProtection="0">
      <alignment horizontal="left" vertical="center" indent="1"/>
    </xf>
    <xf numFmtId="4" fontId="36" fillId="36" borderId="12" applyNumberFormat="0" applyProtection="0">
      <alignment horizontal="left" vertical="center" indent="1"/>
    </xf>
    <xf numFmtId="0" fontId="10" fillId="37" borderId="0" applyNumberFormat="0" applyProtection="0">
      <alignment horizontal="left" vertical="center" indent="1"/>
    </xf>
    <xf numFmtId="4" fontId="10" fillId="38" borderId="0" applyNumberFormat="0" applyProtection="0">
      <alignment horizontal="left" vertical="center" indent="1"/>
    </xf>
    <xf numFmtId="0" fontId="10" fillId="37" borderId="0" applyNumberFormat="0" applyProtection="0">
      <alignment horizontal="left" vertical="center" indent="1"/>
    </xf>
    <xf numFmtId="0" fontId="10" fillId="37" borderId="0" applyNumberFormat="0" applyProtection="0">
      <alignment horizontal="left" vertical="center" indent="1"/>
    </xf>
    <xf numFmtId="0" fontId="10" fillId="37" borderId="0" applyNumberFormat="0" applyProtection="0">
      <alignment horizontal="left" vertical="center" indent="1"/>
    </xf>
    <xf numFmtId="0" fontId="10" fillId="37" borderId="0" applyNumberFormat="0" applyProtection="0">
      <alignment horizontal="left" vertical="center" indent="1"/>
    </xf>
    <xf numFmtId="0" fontId="10" fillId="37" borderId="0" applyNumberFormat="0" applyProtection="0">
      <alignment horizontal="left" vertical="center" indent="1"/>
    </xf>
    <xf numFmtId="0" fontId="10" fillId="37" borderId="0" applyNumberFormat="0" applyProtection="0">
      <alignment horizontal="left" vertical="center" indent="1"/>
    </xf>
    <xf numFmtId="0" fontId="10" fillId="37" borderId="0" applyNumberFormat="0" applyProtection="0">
      <alignment horizontal="left" vertical="center" indent="1"/>
    </xf>
    <xf numFmtId="0" fontId="10" fillId="37" borderId="0" applyNumberFormat="0" applyProtection="0">
      <alignment horizontal="left" vertical="center" indent="1"/>
    </xf>
    <xf numFmtId="4" fontId="10" fillId="38" borderId="0" applyNumberFormat="0" applyProtection="0">
      <alignment horizontal="left" vertical="center" indent="1"/>
    </xf>
    <xf numFmtId="0" fontId="3" fillId="14" borderId="9" applyNumberFormat="0" applyProtection="0">
      <alignment horizontal="center" vertical="top"/>
    </xf>
    <xf numFmtId="0" fontId="40" fillId="15" borderId="10" applyNumberFormat="0" applyProtection="0">
      <alignment horizontal="center" vertical="center"/>
    </xf>
    <xf numFmtId="0" fontId="3" fillId="14" borderId="9" applyNumberFormat="0" applyProtection="0">
      <alignment horizontal="center" vertical="top"/>
    </xf>
    <xf numFmtId="0" fontId="3" fillId="14" borderId="9" applyNumberFormat="0" applyProtection="0">
      <alignment horizontal="center" vertical="top"/>
    </xf>
    <xf numFmtId="0" fontId="3" fillId="14" borderId="9" applyNumberFormat="0" applyProtection="0">
      <alignment horizontal="center" vertical="top"/>
    </xf>
    <xf numFmtId="0" fontId="3" fillId="14" borderId="9" applyNumberFormat="0" applyProtection="0">
      <alignment horizontal="center" vertical="top"/>
    </xf>
    <xf numFmtId="0" fontId="3" fillId="14" borderId="9" applyNumberFormat="0" applyProtection="0">
      <alignment horizontal="center" vertical="top"/>
    </xf>
    <xf numFmtId="0" fontId="3" fillId="14" borderId="9" applyNumberFormat="0" applyProtection="0">
      <alignment horizontal="center" vertical="top"/>
    </xf>
    <xf numFmtId="0" fontId="3" fillId="14" borderId="9" applyNumberFormat="0" applyProtection="0">
      <alignment horizontal="center" vertical="top"/>
    </xf>
    <xf numFmtId="0" fontId="3" fillId="14" borderId="9" applyNumberFormat="0" applyProtection="0">
      <alignment horizontal="center" vertical="top"/>
    </xf>
    <xf numFmtId="0" fontId="40" fillId="15" borderId="10" applyNumberFormat="0" applyProtection="0">
      <alignment horizontal="center" vertical="center"/>
    </xf>
    <xf numFmtId="0" fontId="2" fillId="35" borderId="0" applyNumberFormat="0" applyProtection="0">
      <alignment horizontal="left" vertical="center" indent="1"/>
    </xf>
    <xf numFmtId="4" fontId="2" fillId="36" borderId="10" applyNumberFormat="0" applyProtection="0">
      <alignment horizontal="left" vertical="center" indent="1"/>
    </xf>
    <xf numFmtId="0" fontId="2" fillId="35" borderId="0" applyNumberFormat="0" applyProtection="0">
      <alignment horizontal="left" vertical="center" indent="1"/>
    </xf>
    <xf numFmtId="0" fontId="2" fillId="35" borderId="0" applyNumberFormat="0" applyProtection="0">
      <alignment horizontal="left" vertical="center" indent="1"/>
    </xf>
    <xf numFmtId="0" fontId="2" fillId="35" borderId="0" applyNumberFormat="0" applyProtection="0">
      <alignment horizontal="left" vertical="center" indent="1"/>
    </xf>
    <xf numFmtId="0" fontId="2" fillId="35" borderId="0" applyNumberFormat="0" applyProtection="0">
      <alignment horizontal="left" vertical="center" indent="1"/>
    </xf>
    <xf numFmtId="0" fontId="2" fillId="35" borderId="0" applyNumberFormat="0" applyProtection="0">
      <alignment horizontal="left" vertical="center" indent="1"/>
    </xf>
    <xf numFmtId="0" fontId="2" fillId="35" borderId="0" applyNumberFormat="0" applyProtection="0">
      <alignment horizontal="left" vertical="center" indent="1"/>
    </xf>
    <xf numFmtId="0" fontId="2" fillId="35" borderId="0" applyNumberFormat="0" applyProtection="0">
      <alignment horizontal="left" vertical="center" indent="1"/>
    </xf>
    <xf numFmtId="0" fontId="2" fillId="35" borderId="0" applyNumberFormat="0" applyProtection="0">
      <alignment horizontal="left" vertical="center" indent="1"/>
    </xf>
    <xf numFmtId="4" fontId="2" fillId="36" borderId="10" applyNumberFormat="0" applyProtection="0">
      <alignment horizontal="left" vertical="center" indent="1"/>
    </xf>
    <xf numFmtId="0" fontId="2" fillId="14" borderId="0" applyNumberFormat="0" applyProtection="0">
      <alignment horizontal="left" vertical="center" indent="1"/>
    </xf>
    <xf numFmtId="4" fontId="2" fillId="39" borderId="10" applyNumberFormat="0" applyProtection="0">
      <alignment horizontal="left" vertical="center" indent="1"/>
    </xf>
    <xf numFmtId="0" fontId="2" fillId="14" borderId="0" applyNumberFormat="0" applyProtection="0">
      <alignment horizontal="left" vertical="center" indent="1"/>
    </xf>
    <xf numFmtId="0" fontId="2" fillId="14" borderId="0" applyNumberFormat="0" applyProtection="0">
      <alignment horizontal="left" vertical="center" indent="1"/>
    </xf>
    <xf numFmtId="0" fontId="2" fillId="14" borderId="0" applyNumberFormat="0" applyProtection="0">
      <alignment horizontal="left" vertical="center" indent="1"/>
    </xf>
    <xf numFmtId="0" fontId="2" fillId="14" borderId="0" applyNumberFormat="0" applyProtection="0">
      <alignment horizontal="left" vertical="center" indent="1"/>
    </xf>
    <xf numFmtId="0" fontId="2" fillId="14" borderId="0" applyNumberFormat="0" applyProtection="0">
      <alignment horizontal="left" vertical="center" indent="1"/>
    </xf>
    <xf numFmtId="0" fontId="2" fillId="14" borderId="0" applyNumberFormat="0" applyProtection="0">
      <alignment horizontal="left" vertical="center" indent="1"/>
    </xf>
    <xf numFmtId="0" fontId="2" fillId="14" borderId="0" applyNumberFormat="0" applyProtection="0">
      <alignment horizontal="left" vertical="center" indent="1"/>
    </xf>
    <xf numFmtId="0" fontId="2" fillId="14" borderId="0" applyNumberFormat="0" applyProtection="0">
      <alignment horizontal="left" vertical="center" indent="1"/>
    </xf>
    <xf numFmtId="4" fontId="2" fillId="39" borderId="10" applyNumberFormat="0" applyProtection="0">
      <alignment horizontal="left" vertical="center" indent="1"/>
    </xf>
    <xf numFmtId="0" fontId="16" fillId="37" borderId="9" applyNumberFormat="0" applyProtection="0">
      <alignment horizontal="left" vertical="center" indent="1"/>
    </xf>
    <xf numFmtId="0" fontId="17" fillId="39" borderId="10" applyNumberFormat="0" applyProtection="0">
      <alignment horizontal="left" vertical="center" wrapText="1" indent="1"/>
    </xf>
    <xf numFmtId="0" fontId="16" fillId="37" borderId="9" applyNumberFormat="0" applyProtection="0">
      <alignment horizontal="left" vertical="center" indent="1"/>
    </xf>
    <xf numFmtId="0" fontId="16" fillId="37" borderId="9" applyNumberFormat="0" applyProtection="0">
      <alignment horizontal="left" vertical="center" indent="1"/>
    </xf>
    <xf numFmtId="0" fontId="16" fillId="37" borderId="9" applyNumberFormat="0" applyProtection="0">
      <alignment horizontal="left" vertical="center" indent="1"/>
    </xf>
    <xf numFmtId="0" fontId="16" fillId="37" borderId="9" applyNumberFormat="0" applyProtection="0">
      <alignment horizontal="left" vertical="center" indent="1"/>
    </xf>
    <xf numFmtId="0" fontId="16" fillId="37" borderId="9" applyNumberFormat="0" applyProtection="0">
      <alignment horizontal="left" vertical="center" indent="1"/>
    </xf>
    <xf numFmtId="0" fontId="16" fillId="37" borderId="9" applyNumberFormat="0" applyProtection="0">
      <alignment horizontal="left" vertical="center" indent="1"/>
    </xf>
    <xf numFmtId="0" fontId="16" fillId="37" borderId="9" applyNumberFormat="0" applyProtection="0">
      <alignment horizontal="left" vertical="center" indent="1"/>
    </xf>
    <xf numFmtId="0" fontId="16" fillId="37" borderId="9" applyNumberFormat="0" applyProtection="0">
      <alignment horizontal="left" vertical="center" indent="1"/>
    </xf>
    <xf numFmtId="0" fontId="17" fillId="39" borderId="10" applyNumberFormat="0" applyProtection="0">
      <alignment horizontal="left" vertical="center" wrapText="1" indent="1"/>
    </xf>
    <xf numFmtId="0" fontId="16" fillId="37" borderId="9" applyNumberFormat="0" applyProtection="0">
      <alignment horizontal="left" vertical="top" indent="1"/>
    </xf>
    <xf numFmtId="0" fontId="17" fillId="39" borderId="10" applyNumberFormat="0" applyProtection="0">
      <alignment horizontal="left" vertical="center" indent="1"/>
    </xf>
    <xf numFmtId="0" fontId="16" fillId="37" borderId="9" applyNumberFormat="0" applyProtection="0">
      <alignment horizontal="left" vertical="top" indent="1"/>
    </xf>
    <xf numFmtId="0" fontId="16" fillId="37" borderId="9" applyNumberFormat="0" applyProtection="0">
      <alignment horizontal="left" vertical="top" indent="1"/>
    </xf>
    <xf numFmtId="0" fontId="16" fillId="37" borderId="9" applyNumberFormat="0" applyProtection="0">
      <alignment horizontal="left" vertical="top" indent="1"/>
    </xf>
    <xf numFmtId="0" fontId="16" fillId="37" borderId="9" applyNumberFormat="0" applyProtection="0">
      <alignment horizontal="left" vertical="top" indent="1"/>
    </xf>
    <xf numFmtId="0" fontId="16" fillId="37" borderId="9" applyNumberFormat="0" applyProtection="0">
      <alignment horizontal="left" vertical="top" indent="1"/>
    </xf>
    <xf numFmtId="0" fontId="16" fillId="37" borderId="9" applyNumberFormat="0" applyProtection="0">
      <alignment horizontal="left" vertical="top" indent="1"/>
    </xf>
    <xf numFmtId="0" fontId="16" fillId="37" borderId="9" applyNumberFormat="0" applyProtection="0">
      <alignment horizontal="left" vertical="top" indent="1"/>
    </xf>
    <xf numFmtId="0" fontId="16" fillId="37" borderId="9" applyNumberFormat="0" applyProtection="0">
      <alignment horizontal="left" vertical="top" indent="1"/>
    </xf>
    <xf numFmtId="0" fontId="17" fillId="39" borderId="10" applyNumberFormat="0" applyProtection="0">
      <alignment horizontal="left" vertical="center" indent="1"/>
    </xf>
    <xf numFmtId="0" fontId="16" fillId="14" borderId="9" applyNumberFormat="0" applyProtection="0">
      <alignment horizontal="left" vertical="center" indent="1"/>
    </xf>
    <xf numFmtId="0" fontId="17" fillId="40" borderId="10" applyNumberFormat="0" applyProtection="0">
      <alignment horizontal="left" vertical="center" wrapText="1" indent="1"/>
    </xf>
    <xf numFmtId="0" fontId="16" fillId="14" borderId="9" applyNumberFormat="0" applyProtection="0">
      <alignment horizontal="left" vertical="center" indent="1"/>
    </xf>
    <xf numFmtId="0" fontId="16" fillId="14" borderId="9" applyNumberFormat="0" applyProtection="0">
      <alignment horizontal="left" vertical="center" indent="1"/>
    </xf>
    <xf numFmtId="0" fontId="16" fillId="14" borderId="9" applyNumberFormat="0" applyProtection="0">
      <alignment horizontal="left" vertical="center" indent="1"/>
    </xf>
    <xf numFmtId="0" fontId="16" fillId="14" borderId="9" applyNumberFormat="0" applyProtection="0">
      <alignment horizontal="left" vertical="center" indent="1"/>
    </xf>
    <xf numFmtId="0" fontId="16" fillId="14" borderId="9" applyNumberFormat="0" applyProtection="0">
      <alignment horizontal="left" vertical="center" indent="1"/>
    </xf>
    <xf numFmtId="0" fontId="16" fillId="14" borderId="9" applyNumberFormat="0" applyProtection="0">
      <alignment horizontal="left" vertical="center" indent="1"/>
    </xf>
    <xf numFmtId="0" fontId="16" fillId="14" borderId="9" applyNumberFormat="0" applyProtection="0">
      <alignment horizontal="left" vertical="center" indent="1"/>
    </xf>
    <xf numFmtId="0" fontId="16" fillId="14" borderId="9" applyNumberFormat="0" applyProtection="0">
      <alignment horizontal="left" vertical="center" indent="1"/>
    </xf>
    <xf numFmtId="0" fontId="17" fillId="40" borderId="10" applyNumberFormat="0" applyProtection="0">
      <alignment horizontal="left" vertical="center" wrapText="1" indent="1"/>
    </xf>
    <xf numFmtId="0" fontId="17" fillId="14" borderId="9" applyNumberFormat="0" applyProtection="0">
      <alignment horizontal="left" vertical="top" indent="1"/>
    </xf>
    <xf numFmtId="0" fontId="17" fillId="40" borderId="10" applyNumberFormat="0" applyProtection="0">
      <alignment horizontal="left" vertical="center" indent="1"/>
    </xf>
    <xf numFmtId="0" fontId="17" fillId="14" borderId="9" applyNumberFormat="0" applyProtection="0">
      <alignment horizontal="left" vertical="top" indent="1"/>
    </xf>
    <xf numFmtId="0" fontId="17" fillId="14" borderId="9" applyNumberFormat="0" applyProtection="0">
      <alignment horizontal="left" vertical="top" indent="1"/>
    </xf>
    <xf numFmtId="0" fontId="17" fillId="14" borderId="9" applyNumberFormat="0" applyProtection="0">
      <alignment horizontal="left" vertical="top" indent="1"/>
    </xf>
    <xf numFmtId="0" fontId="17" fillId="14" borderId="9" applyNumberFormat="0" applyProtection="0">
      <alignment horizontal="left" vertical="top" indent="1"/>
    </xf>
    <xf numFmtId="0" fontId="17" fillId="14" borderId="9" applyNumberFormat="0" applyProtection="0">
      <alignment horizontal="left" vertical="top" indent="1"/>
    </xf>
    <xf numFmtId="0" fontId="17" fillId="14" borderId="9" applyNumberFormat="0" applyProtection="0">
      <alignment horizontal="left" vertical="top" indent="1"/>
    </xf>
    <xf numFmtId="0" fontId="17" fillId="14" borderId="9" applyNumberFormat="0" applyProtection="0">
      <alignment horizontal="left" vertical="top" indent="1"/>
    </xf>
    <xf numFmtId="0" fontId="17" fillId="14" borderId="9" applyNumberFormat="0" applyProtection="0">
      <alignment horizontal="left" vertical="top" indent="1"/>
    </xf>
    <xf numFmtId="0" fontId="17" fillId="40" borderId="10" applyNumberFormat="0" applyProtection="0">
      <alignment horizontal="left" vertical="center" indent="1"/>
    </xf>
    <xf numFmtId="0" fontId="17" fillId="41" borderId="9" applyNumberFormat="0" applyProtection="0">
      <alignment horizontal="left" vertical="center" indent="1"/>
    </xf>
    <xf numFmtId="0" fontId="17" fillId="11" borderId="10" applyNumberFormat="0" applyProtection="0">
      <alignment horizontal="left" vertical="center" wrapText="1" indent="1"/>
    </xf>
    <xf numFmtId="0" fontId="17" fillId="42" borderId="9" applyNumberFormat="0" applyProtection="0">
      <alignment horizontal="left" vertical="center" indent="1"/>
    </xf>
    <xf numFmtId="0" fontId="17" fillId="41" borderId="9" applyNumberFormat="0" applyProtection="0">
      <alignment horizontal="left" vertical="center" indent="1"/>
    </xf>
    <xf numFmtId="0" fontId="17" fillId="41" borderId="9" applyNumberFormat="0" applyProtection="0">
      <alignment horizontal="left" vertical="center" indent="1"/>
    </xf>
    <xf numFmtId="0" fontId="17" fillId="41" borderId="9" applyNumberFormat="0" applyProtection="0">
      <alignment horizontal="left" vertical="center" indent="1"/>
    </xf>
    <xf numFmtId="0" fontId="17" fillId="41" borderId="9" applyNumberFormat="0" applyProtection="0">
      <alignment horizontal="left" vertical="center" indent="1"/>
    </xf>
    <xf numFmtId="0" fontId="17" fillId="41" borderId="9" applyNumberFormat="0" applyProtection="0">
      <alignment horizontal="left" vertical="center" indent="1"/>
    </xf>
    <xf numFmtId="0" fontId="17" fillId="42" borderId="9" applyNumberFormat="0" applyProtection="0">
      <alignment horizontal="left" vertical="center" indent="1"/>
    </xf>
    <xf numFmtId="0" fontId="17" fillId="41" borderId="9" applyNumberFormat="0" applyProtection="0">
      <alignment horizontal="left" vertical="center" indent="1"/>
    </xf>
    <xf numFmtId="0" fontId="17" fillId="41" borderId="9" applyNumberFormat="0" applyProtection="0">
      <alignment horizontal="left" vertical="center" indent="1"/>
    </xf>
    <xf numFmtId="0" fontId="17" fillId="41" borderId="9" applyNumberFormat="0" applyProtection="0">
      <alignment horizontal="left" vertical="center" indent="1"/>
    </xf>
    <xf numFmtId="0" fontId="17" fillId="42" borderId="9" applyNumberFormat="0" applyProtection="0">
      <alignment horizontal="left" vertical="center" indent="1"/>
    </xf>
    <xf numFmtId="0" fontId="17" fillId="42" borderId="9" applyNumberFormat="0" applyProtection="0">
      <alignment horizontal="left" vertical="center" indent="1"/>
    </xf>
    <xf numFmtId="0" fontId="17" fillId="42" borderId="9" applyNumberFormat="0" applyProtection="0">
      <alignment horizontal="left" vertical="center" indent="1"/>
    </xf>
    <xf numFmtId="0" fontId="17" fillId="11" borderId="10" applyNumberFormat="0" applyProtection="0">
      <alignment horizontal="left" vertical="center" wrapText="1" indent="1"/>
    </xf>
    <xf numFmtId="0" fontId="17" fillId="41" borderId="9" applyNumberFormat="0" applyProtection="0">
      <alignment horizontal="left" vertical="top" indent="1"/>
    </xf>
    <xf numFmtId="0" fontId="17" fillId="11" borderId="10" applyNumberFormat="0" applyProtection="0">
      <alignment horizontal="left" vertical="center" indent="1"/>
    </xf>
    <xf numFmtId="0" fontId="17" fillId="41" borderId="9" applyNumberFormat="0" applyProtection="0">
      <alignment horizontal="left" vertical="top" indent="1"/>
    </xf>
    <xf numFmtId="0" fontId="17" fillId="41" borderId="9" applyNumberFormat="0" applyProtection="0">
      <alignment horizontal="left" vertical="top" indent="1"/>
    </xf>
    <xf numFmtId="0" fontId="17" fillId="41" borderId="9" applyNumberFormat="0" applyProtection="0">
      <alignment horizontal="left" vertical="top" indent="1"/>
    </xf>
    <xf numFmtId="0" fontId="17" fillId="41" borderId="9" applyNumberFormat="0" applyProtection="0">
      <alignment horizontal="left" vertical="top" indent="1"/>
    </xf>
    <xf numFmtId="0" fontId="17" fillId="41" borderId="9" applyNumberFormat="0" applyProtection="0">
      <alignment horizontal="left" vertical="top" indent="1"/>
    </xf>
    <xf numFmtId="0" fontId="17" fillId="41" borderId="9" applyNumberFormat="0" applyProtection="0">
      <alignment horizontal="left" vertical="top" indent="1"/>
    </xf>
    <xf numFmtId="0" fontId="17" fillId="41" borderId="9" applyNumberFormat="0" applyProtection="0">
      <alignment horizontal="left" vertical="top" indent="1"/>
    </xf>
    <xf numFmtId="0" fontId="17" fillId="41" borderId="9" applyNumberFormat="0" applyProtection="0">
      <alignment horizontal="left" vertical="top" indent="1"/>
    </xf>
    <xf numFmtId="0" fontId="17" fillId="11" borderId="10" applyNumberFormat="0" applyProtection="0">
      <alignment horizontal="left" vertical="center" indent="1"/>
    </xf>
    <xf numFmtId="0" fontId="17" fillId="35" borderId="9" applyNumberFormat="0" applyProtection="0">
      <alignment horizontal="left" vertical="center" indent="1"/>
    </xf>
    <xf numFmtId="0" fontId="17" fillId="43" borderId="10" applyNumberFormat="0" applyProtection="0">
      <alignment horizontal="left" vertical="center" wrapText="1" indent="1"/>
    </xf>
    <xf numFmtId="0" fontId="17" fillId="35" borderId="9" applyNumberFormat="0" applyProtection="0">
      <alignment horizontal="left" vertical="center" indent="1"/>
    </xf>
    <xf numFmtId="0" fontId="17" fillId="35" borderId="9" applyNumberFormat="0" applyProtection="0">
      <alignment horizontal="left" vertical="center" indent="1"/>
    </xf>
    <xf numFmtId="0" fontId="17" fillId="35" borderId="9" applyNumberFormat="0" applyProtection="0">
      <alignment horizontal="left" vertical="center" indent="1"/>
    </xf>
    <xf numFmtId="0" fontId="17" fillId="35" borderId="9" applyNumberFormat="0" applyProtection="0">
      <alignment horizontal="left" vertical="center" indent="1"/>
    </xf>
    <xf numFmtId="0" fontId="17" fillId="35" borderId="9" applyNumberFormat="0" applyProtection="0">
      <alignment horizontal="left" vertical="center" indent="1"/>
    </xf>
    <xf numFmtId="0" fontId="17" fillId="35" borderId="9" applyNumberFormat="0" applyProtection="0">
      <alignment horizontal="left" vertical="center" indent="1"/>
    </xf>
    <xf numFmtId="0" fontId="17" fillId="35" borderId="9" applyNumberFormat="0" applyProtection="0">
      <alignment horizontal="left" vertical="center" indent="1"/>
    </xf>
    <xf numFmtId="0" fontId="17" fillId="35" borderId="9" applyNumberFormat="0" applyProtection="0">
      <alignment horizontal="left" vertical="center" indent="1"/>
    </xf>
    <xf numFmtId="0" fontId="17" fillId="43" borderId="10" applyNumberFormat="0" applyProtection="0">
      <alignment horizontal="left" vertical="center" wrapText="1" indent="1"/>
    </xf>
    <xf numFmtId="0" fontId="17" fillId="35" borderId="9" applyNumberFormat="0" applyProtection="0">
      <alignment horizontal="left" vertical="top" indent="1"/>
    </xf>
    <xf numFmtId="0" fontId="17" fillId="43" borderId="10" applyNumberFormat="0" applyProtection="0">
      <alignment horizontal="left" vertical="center" indent="1"/>
    </xf>
    <xf numFmtId="0" fontId="17" fillId="35" borderId="9" applyNumberFormat="0" applyProtection="0">
      <alignment horizontal="left" vertical="top" indent="1"/>
    </xf>
    <xf numFmtId="0" fontId="17" fillId="35" borderId="9" applyNumberFormat="0" applyProtection="0">
      <alignment horizontal="left" vertical="top" indent="1"/>
    </xf>
    <xf numFmtId="0" fontId="17" fillId="35" borderId="9" applyNumberFormat="0" applyProtection="0">
      <alignment horizontal="left" vertical="top" indent="1"/>
    </xf>
    <xf numFmtId="0" fontId="17" fillId="35" borderId="9" applyNumberFormat="0" applyProtection="0">
      <alignment horizontal="left" vertical="top" indent="1"/>
    </xf>
    <xf numFmtId="0" fontId="17" fillId="35" borderId="9" applyNumberFormat="0" applyProtection="0">
      <alignment horizontal="left" vertical="top" indent="1"/>
    </xf>
    <xf numFmtId="0" fontId="17" fillId="35" borderId="9" applyNumberFormat="0" applyProtection="0">
      <alignment horizontal="left" vertical="top" indent="1"/>
    </xf>
    <xf numFmtId="0" fontId="17" fillId="35" borderId="9" applyNumberFormat="0" applyProtection="0">
      <alignment horizontal="left" vertical="top" indent="1"/>
    </xf>
    <xf numFmtId="0" fontId="17" fillId="35" borderId="9" applyNumberFormat="0" applyProtection="0">
      <alignment horizontal="left" vertical="top" indent="1"/>
    </xf>
    <xf numFmtId="0" fontId="17" fillId="43" borderId="10" applyNumberFormat="0" applyProtection="0">
      <alignment horizontal="left" vertical="center" indent="1"/>
    </xf>
    <xf numFmtId="0" fontId="17" fillId="0" borderId="0"/>
    <xf numFmtId="0" fontId="2" fillId="44" borderId="9" applyNumberFormat="0" applyProtection="0">
      <alignment vertical="center"/>
    </xf>
    <xf numFmtId="4" fontId="36" fillId="45" borderId="10" applyNumberFormat="0" applyProtection="0">
      <alignment vertical="center"/>
    </xf>
    <xf numFmtId="0" fontId="2" fillId="44" borderId="9" applyNumberFormat="0" applyProtection="0">
      <alignment vertical="center"/>
    </xf>
    <xf numFmtId="0" fontId="2" fillId="44" borderId="9" applyNumberFormat="0" applyProtection="0">
      <alignment vertical="center"/>
    </xf>
    <xf numFmtId="0" fontId="2" fillId="44" borderId="9" applyNumberFormat="0" applyProtection="0">
      <alignment vertical="center"/>
    </xf>
    <xf numFmtId="0" fontId="2" fillId="44" borderId="9" applyNumberFormat="0" applyProtection="0">
      <alignment vertical="center"/>
    </xf>
    <xf numFmtId="0" fontId="2" fillId="44" borderId="9" applyNumberFormat="0" applyProtection="0">
      <alignment vertical="center"/>
    </xf>
    <xf numFmtId="0" fontId="2" fillId="44" borderId="9" applyNumberFormat="0" applyProtection="0">
      <alignment vertical="center"/>
    </xf>
    <xf numFmtId="0" fontId="2" fillId="44" borderId="9" applyNumberFormat="0" applyProtection="0">
      <alignment vertical="center"/>
    </xf>
    <xf numFmtId="0" fontId="2" fillId="44" borderId="9" applyNumberFormat="0" applyProtection="0">
      <alignment vertical="center"/>
    </xf>
    <xf numFmtId="4" fontId="36" fillId="45" borderId="10" applyNumberFormat="0" applyProtection="0">
      <alignment vertical="center"/>
    </xf>
    <xf numFmtId="0" fontId="41" fillId="44" borderId="9" applyNumberFormat="0" applyProtection="0">
      <alignment vertical="center"/>
    </xf>
    <xf numFmtId="4" fontId="38" fillId="45" borderId="10" applyNumberFormat="0" applyProtection="0">
      <alignment vertical="center"/>
    </xf>
    <xf numFmtId="0" fontId="41" fillId="44" borderId="9" applyNumberFormat="0" applyProtection="0">
      <alignment vertical="center"/>
    </xf>
    <xf numFmtId="0" fontId="41" fillId="44" borderId="9" applyNumberFormat="0" applyProtection="0">
      <alignment vertical="center"/>
    </xf>
    <xf numFmtId="0" fontId="41" fillId="44" borderId="9" applyNumberFormat="0" applyProtection="0">
      <alignment vertical="center"/>
    </xf>
    <xf numFmtId="0" fontId="41" fillId="44" borderId="9" applyNumberFormat="0" applyProtection="0">
      <alignment vertical="center"/>
    </xf>
    <xf numFmtId="0" fontId="41" fillId="44" borderId="9" applyNumberFormat="0" applyProtection="0">
      <alignment vertical="center"/>
    </xf>
    <xf numFmtId="0" fontId="41" fillId="44" borderId="9" applyNumberFormat="0" applyProtection="0">
      <alignment vertical="center"/>
    </xf>
    <xf numFmtId="0" fontId="41" fillId="44" borderId="9" applyNumberFormat="0" applyProtection="0">
      <alignment vertical="center"/>
    </xf>
    <xf numFmtId="0" fontId="41" fillId="44" borderId="9" applyNumberFormat="0" applyProtection="0">
      <alignment vertical="center"/>
    </xf>
    <xf numFmtId="4" fontId="38" fillId="45" borderId="10" applyNumberFormat="0" applyProtection="0">
      <alignment vertical="center"/>
    </xf>
    <xf numFmtId="0" fontId="2" fillId="44" borderId="9" applyNumberFormat="0" applyProtection="0">
      <alignment horizontal="left" vertical="center" indent="1"/>
    </xf>
    <xf numFmtId="4" fontId="36" fillId="45" borderId="10" applyNumberFormat="0" applyProtection="0">
      <alignment horizontal="left" vertical="center" indent="1"/>
    </xf>
    <xf numFmtId="0" fontId="2" fillId="44" borderId="9" applyNumberFormat="0" applyProtection="0">
      <alignment horizontal="left" vertical="center" indent="1"/>
    </xf>
    <xf numFmtId="0" fontId="2" fillId="44" borderId="9" applyNumberFormat="0" applyProtection="0">
      <alignment horizontal="left" vertical="center" indent="1"/>
    </xf>
    <xf numFmtId="0" fontId="2" fillId="44" borderId="9" applyNumberFormat="0" applyProtection="0">
      <alignment horizontal="left" vertical="center" indent="1"/>
    </xf>
    <xf numFmtId="0" fontId="2" fillId="44" borderId="9" applyNumberFormat="0" applyProtection="0">
      <alignment horizontal="left" vertical="center" indent="1"/>
    </xf>
    <xf numFmtId="0" fontId="2" fillId="44" borderId="9" applyNumberFormat="0" applyProtection="0">
      <alignment horizontal="left" vertical="center" indent="1"/>
    </xf>
    <xf numFmtId="0" fontId="2" fillId="44" borderId="9" applyNumberFormat="0" applyProtection="0">
      <alignment horizontal="left" vertical="center" indent="1"/>
    </xf>
    <xf numFmtId="0" fontId="2" fillId="44" borderId="9" applyNumberFormat="0" applyProtection="0">
      <alignment horizontal="left" vertical="center" indent="1"/>
    </xf>
    <xf numFmtId="0" fontId="2" fillId="44" borderId="9" applyNumberFormat="0" applyProtection="0">
      <alignment horizontal="left" vertical="center" indent="1"/>
    </xf>
    <xf numFmtId="4" fontId="36" fillId="45" borderId="10" applyNumberFormat="0" applyProtection="0">
      <alignment horizontal="left" vertical="center" indent="1"/>
    </xf>
    <xf numFmtId="0" fontId="2" fillId="44" borderId="9" applyNumberFormat="0" applyProtection="0">
      <alignment horizontal="left" vertical="top" indent="1"/>
    </xf>
    <xf numFmtId="4" fontId="36" fillId="45" borderId="10" applyNumberFormat="0" applyProtection="0">
      <alignment horizontal="left" vertical="center" indent="1"/>
    </xf>
    <xf numFmtId="0" fontId="2" fillId="44" borderId="9" applyNumberFormat="0" applyProtection="0">
      <alignment horizontal="left" vertical="top" indent="1"/>
    </xf>
    <xf numFmtId="0" fontId="2" fillId="44" borderId="9" applyNumberFormat="0" applyProtection="0">
      <alignment horizontal="left" vertical="top" indent="1"/>
    </xf>
    <xf numFmtId="0" fontId="2" fillId="44" borderId="9" applyNumberFormat="0" applyProtection="0">
      <alignment horizontal="left" vertical="top" indent="1"/>
    </xf>
    <xf numFmtId="0" fontId="2" fillId="44" borderId="9" applyNumberFormat="0" applyProtection="0">
      <alignment horizontal="left" vertical="top" indent="1"/>
    </xf>
    <xf numFmtId="0" fontId="2" fillId="44" borderId="9" applyNumberFormat="0" applyProtection="0">
      <alignment horizontal="left" vertical="top" indent="1"/>
    </xf>
    <xf numFmtId="0" fontId="2" fillId="44" borderId="9" applyNumberFormat="0" applyProtection="0">
      <alignment horizontal="left" vertical="top" indent="1"/>
    </xf>
    <xf numFmtId="0" fontId="2" fillId="44" borderId="9" applyNumberFormat="0" applyProtection="0">
      <alignment horizontal="left" vertical="top" indent="1"/>
    </xf>
    <xf numFmtId="0" fontId="2" fillId="44" borderId="9" applyNumberFormat="0" applyProtection="0">
      <alignment horizontal="left" vertical="top" indent="1"/>
    </xf>
    <xf numFmtId="4" fontId="36" fillId="45" borderId="10" applyNumberFormat="0" applyProtection="0">
      <alignment horizontal="left" vertical="center" indent="1"/>
    </xf>
    <xf numFmtId="0" fontId="42" fillId="35" borderId="9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4" fontId="36" fillId="46" borderId="9" applyNumberFormat="0" applyProtection="0">
      <alignment horizontal="right" vertical="center"/>
    </xf>
    <xf numFmtId="0" fontId="42" fillId="35" borderId="9" applyNumberFormat="0" applyProtection="0">
      <alignment horizontal="right" vertical="center"/>
    </xf>
    <xf numFmtId="0" fontId="42" fillId="35" borderId="9" applyNumberFormat="0" applyProtection="0">
      <alignment horizontal="right" vertical="center"/>
    </xf>
    <xf numFmtId="0" fontId="42" fillId="35" borderId="9" applyNumberFormat="0" applyProtection="0">
      <alignment horizontal="right" vertical="center"/>
    </xf>
    <xf numFmtId="0" fontId="42" fillId="35" borderId="9" applyNumberFormat="0" applyProtection="0">
      <alignment horizontal="right" vertical="center"/>
    </xf>
    <xf numFmtId="0" fontId="42" fillId="35" borderId="9" applyNumberFormat="0" applyProtection="0">
      <alignment horizontal="right" vertical="center"/>
    </xf>
    <xf numFmtId="4" fontId="36" fillId="46" borderId="9" applyNumberFormat="0" applyProtection="0">
      <alignment horizontal="right" vertical="center"/>
    </xf>
    <xf numFmtId="0" fontId="42" fillId="35" borderId="9" applyNumberFormat="0" applyProtection="0">
      <alignment horizontal="right" vertical="center"/>
    </xf>
    <xf numFmtId="0" fontId="42" fillId="35" borderId="9" applyNumberFormat="0" applyProtection="0">
      <alignment horizontal="right" vertical="center"/>
    </xf>
    <xf numFmtId="0" fontId="42" fillId="35" borderId="9" applyNumberFormat="0" applyProtection="0">
      <alignment horizontal="right" vertical="center"/>
    </xf>
    <xf numFmtId="4" fontId="36" fillId="46" borderId="9" applyNumberFormat="0" applyProtection="0">
      <alignment horizontal="right" vertical="center"/>
    </xf>
    <xf numFmtId="4" fontId="36" fillId="46" borderId="9" applyNumberFormat="0" applyProtection="0">
      <alignment horizontal="right" vertical="center"/>
    </xf>
    <xf numFmtId="4" fontId="36" fillId="46" borderId="9" applyNumberFormat="0" applyProtection="0">
      <alignment horizontal="right" vertical="center"/>
    </xf>
    <xf numFmtId="4" fontId="36" fillId="36" borderId="10" applyNumberFormat="0" applyProtection="0">
      <alignment horizontal="right" vertical="center"/>
    </xf>
    <xf numFmtId="0" fontId="41" fillId="35" borderId="9" applyNumberFormat="0" applyProtection="0">
      <alignment horizontal="right" vertical="center"/>
    </xf>
    <xf numFmtId="4" fontId="38" fillId="36" borderId="10" applyNumberFormat="0" applyProtection="0">
      <alignment horizontal="right" vertical="center"/>
    </xf>
    <xf numFmtId="0" fontId="41" fillId="35" borderId="9" applyNumberFormat="0" applyProtection="0">
      <alignment horizontal="right" vertical="center"/>
    </xf>
    <xf numFmtId="0" fontId="41" fillId="35" borderId="9" applyNumberFormat="0" applyProtection="0">
      <alignment horizontal="right" vertical="center"/>
    </xf>
    <xf numFmtId="0" fontId="41" fillId="35" borderId="9" applyNumberFormat="0" applyProtection="0">
      <alignment horizontal="right" vertical="center"/>
    </xf>
    <xf numFmtId="0" fontId="41" fillId="35" borderId="9" applyNumberFormat="0" applyProtection="0">
      <alignment horizontal="right" vertical="center"/>
    </xf>
    <xf numFmtId="0" fontId="41" fillId="35" borderId="9" applyNumberFormat="0" applyProtection="0">
      <alignment horizontal="right" vertical="center"/>
    </xf>
    <xf numFmtId="0" fontId="41" fillId="35" borderId="9" applyNumberFormat="0" applyProtection="0">
      <alignment horizontal="right" vertical="center"/>
    </xf>
    <xf numFmtId="0" fontId="41" fillId="35" borderId="9" applyNumberFormat="0" applyProtection="0">
      <alignment horizontal="right" vertical="center"/>
    </xf>
    <xf numFmtId="0" fontId="41" fillId="35" borderId="9" applyNumberFormat="0" applyProtection="0">
      <alignment horizontal="right" vertical="center"/>
    </xf>
    <xf numFmtId="4" fontId="38" fillId="36" borderId="10" applyNumberFormat="0" applyProtection="0">
      <alignment horizontal="right" vertical="center"/>
    </xf>
    <xf numFmtId="0" fontId="2" fillId="14" borderId="9" applyNumberFormat="0" applyProtection="0">
      <alignment horizontal="left" vertical="center" indent="1"/>
    </xf>
    <xf numFmtId="0" fontId="17" fillId="43" borderId="10" applyNumberFormat="0" applyProtection="0">
      <alignment horizontal="left" vertical="center" indent="1"/>
    </xf>
    <xf numFmtId="0" fontId="2" fillId="14" borderId="9" applyNumberFormat="0" applyProtection="0">
      <alignment horizontal="left" vertical="center" indent="1"/>
    </xf>
    <xf numFmtId="0" fontId="2" fillId="14" borderId="9" applyNumberFormat="0" applyProtection="0">
      <alignment horizontal="left" vertical="center" indent="1"/>
    </xf>
    <xf numFmtId="0" fontId="2" fillId="14" borderId="9" applyNumberFormat="0" applyProtection="0">
      <alignment horizontal="left" vertical="center" indent="1"/>
    </xf>
    <xf numFmtId="0" fontId="2" fillId="14" borderId="9" applyNumberFormat="0" applyProtection="0">
      <alignment horizontal="left" vertical="center" indent="1"/>
    </xf>
    <xf numFmtId="0" fontId="2" fillId="14" borderId="9" applyNumberFormat="0" applyProtection="0">
      <alignment horizontal="left" vertical="center" indent="1"/>
    </xf>
    <xf numFmtId="0" fontId="2" fillId="14" borderId="9" applyNumberFormat="0" applyProtection="0">
      <alignment horizontal="left" vertical="center" indent="1"/>
    </xf>
    <xf numFmtId="0" fontId="2" fillId="14" borderId="9" applyNumberFormat="0" applyProtection="0">
      <alignment horizontal="left" vertical="center" indent="1"/>
    </xf>
    <xf numFmtId="0" fontId="2" fillId="14" borderId="9" applyNumberFormat="0" applyProtection="0">
      <alignment horizontal="left" vertical="center" indent="1"/>
    </xf>
    <xf numFmtId="0" fontId="17" fillId="43" borderId="10" applyNumberFormat="0" applyProtection="0">
      <alignment horizontal="left" vertical="center" indent="1"/>
    </xf>
    <xf numFmtId="0" fontId="3" fillId="14" borderId="9" applyNumberFormat="0" applyProtection="0">
      <alignment horizontal="center" vertical="top" wrapText="1"/>
    </xf>
    <xf numFmtId="0" fontId="16" fillId="15" borderId="10" applyNumberFormat="0" applyProtection="0">
      <alignment horizontal="center" vertical="top" wrapText="1"/>
    </xf>
    <xf numFmtId="0" fontId="3" fillId="14" borderId="9" applyNumberFormat="0" applyProtection="0">
      <alignment horizontal="center" vertical="top" wrapText="1"/>
    </xf>
    <xf numFmtId="0" fontId="3" fillId="14" borderId="9" applyNumberFormat="0" applyProtection="0">
      <alignment horizontal="center" vertical="top" wrapText="1"/>
    </xf>
    <xf numFmtId="0" fontId="3" fillId="14" borderId="9" applyNumberFormat="0" applyProtection="0">
      <alignment horizontal="center" vertical="top" wrapText="1"/>
    </xf>
    <xf numFmtId="0" fontId="3" fillId="14" borderId="9" applyNumberFormat="0" applyProtection="0">
      <alignment horizontal="center" vertical="top" wrapText="1"/>
    </xf>
    <xf numFmtId="0" fontId="3" fillId="14" borderId="9" applyNumberFormat="0" applyProtection="0">
      <alignment horizontal="center" vertical="top" wrapText="1"/>
    </xf>
    <xf numFmtId="0" fontId="3" fillId="14" borderId="9" applyNumberFormat="0" applyProtection="0">
      <alignment horizontal="center" vertical="top" wrapText="1"/>
    </xf>
    <xf numFmtId="0" fontId="3" fillId="14" borderId="9" applyNumberFormat="0" applyProtection="0">
      <alignment horizontal="center" vertical="top" wrapText="1"/>
    </xf>
    <xf numFmtId="0" fontId="3" fillId="14" borderId="9" applyNumberFormat="0" applyProtection="0">
      <alignment horizontal="center" vertical="top" wrapText="1"/>
    </xf>
    <xf numFmtId="0" fontId="16" fillId="15" borderId="10" applyNumberFormat="0" applyProtection="0">
      <alignment horizontal="center" vertical="top" wrapText="1"/>
    </xf>
    <xf numFmtId="0" fontId="43" fillId="47" borderId="0" applyNumberFormat="0" applyProtection="0">
      <alignment horizontal="left" vertical="center" indent="1"/>
    </xf>
    <xf numFmtId="0" fontId="44" fillId="0" borderId="0" applyNumberFormat="0" applyProtection="0"/>
    <xf numFmtId="0" fontId="43" fillId="47" borderId="0" applyNumberFormat="0" applyProtection="0">
      <alignment horizontal="left" vertical="center" indent="1"/>
    </xf>
    <xf numFmtId="0" fontId="43" fillId="47" borderId="0" applyNumberFormat="0" applyProtection="0">
      <alignment horizontal="left" vertical="center" indent="1"/>
    </xf>
    <xf numFmtId="0" fontId="43" fillId="47" borderId="0" applyNumberFormat="0" applyProtection="0">
      <alignment horizontal="left" vertical="center" indent="1"/>
    </xf>
    <xf numFmtId="0" fontId="43" fillId="47" borderId="0" applyNumberFormat="0" applyProtection="0">
      <alignment horizontal="left" vertical="center" indent="1"/>
    </xf>
    <xf numFmtId="0" fontId="43" fillId="47" borderId="0" applyNumberFormat="0" applyProtection="0">
      <alignment horizontal="left" vertical="center" indent="1"/>
    </xf>
    <xf numFmtId="0" fontId="43" fillId="47" borderId="0" applyNumberFormat="0" applyProtection="0">
      <alignment horizontal="left" vertical="center" indent="1"/>
    </xf>
    <xf numFmtId="0" fontId="43" fillId="47" borderId="0" applyNumberFormat="0" applyProtection="0">
      <alignment horizontal="left" vertical="center" indent="1"/>
    </xf>
    <xf numFmtId="0" fontId="43" fillId="47" borderId="0" applyNumberFormat="0" applyProtection="0">
      <alignment horizontal="left" vertical="center" indent="1"/>
    </xf>
    <xf numFmtId="0" fontId="44" fillId="0" borderId="0" applyNumberFormat="0" applyProtection="0"/>
    <xf numFmtId="0" fontId="45" fillId="35" borderId="9" applyNumberFormat="0" applyProtection="0">
      <alignment horizontal="right" vertical="center"/>
    </xf>
    <xf numFmtId="4" fontId="46" fillId="36" borderId="10" applyNumberFormat="0" applyProtection="0">
      <alignment horizontal="right" vertical="center"/>
    </xf>
    <xf numFmtId="0" fontId="45" fillId="35" borderId="9" applyNumberFormat="0" applyProtection="0">
      <alignment horizontal="right" vertical="center"/>
    </xf>
    <xf numFmtId="0" fontId="45" fillId="35" borderId="9" applyNumberFormat="0" applyProtection="0">
      <alignment horizontal="right" vertical="center"/>
    </xf>
    <xf numFmtId="0" fontId="45" fillId="35" borderId="9" applyNumberFormat="0" applyProtection="0">
      <alignment horizontal="right" vertical="center"/>
    </xf>
    <xf numFmtId="0" fontId="45" fillId="35" borderId="9" applyNumberFormat="0" applyProtection="0">
      <alignment horizontal="right" vertical="center"/>
    </xf>
    <xf numFmtId="0" fontId="45" fillId="35" borderId="9" applyNumberFormat="0" applyProtection="0">
      <alignment horizontal="right" vertical="center"/>
    </xf>
    <xf numFmtId="0" fontId="45" fillId="35" borderId="9" applyNumberFormat="0" applyProtection="0">
      <alignment horizontal="right" vertical="center"/>
    </xf>
    <xf numFmtId="0" fontId="45" fillId="35" borderId="9" applyNumberFormat="0" applyProtection="0">
      <alignment horizontal="right" vertical="center"/>
    </xf>
    <xf numFmtId="0" fontId="45" fillId="35" borderId="9" applyNumberFormat="0" applyProtection="0">
      <alignment horizontal="right" vertical="center"/>
    </xf>
    <xf numFmtId="4" fontId="46" fillId="36" borderId="10" applyNumberFormat="0" applyProtection="0">
      <alignment horizontal="right" vertical="center"/>
    </xf>
    <xf numFmtId="0" fontId="47" fillId="48" borderId="0"/>
    <xf numFmtId="49" fontId="48" fillId="48" borderId="0"/>
    <xf numFmtId="49" fontId="49" fillId="48" borderId="13"/>
    <xf numFmtId="49" fontId="50" fillId="48" borderId="0"/>
    <xf numFmtId="0" fontId="47" fillId="49" borderId="13">
      <protection locked="0"/>
    </xf>
    <xf numFmtId="0" fontId="47" fillId="48" borderId="0"/>
    <xf numFmtId="0" fontId="51" fillId="50" borderId="0"/>
    <xf numFmtId="0" fontId="51" fillId="32" borderId="0"/>
    <xf numFmtId="0" fontId="51" fillId="22" borderId="0"/>
    <xf numFmtId="49" fontId="51" fillId="48" borderId="0">
      <alignment horizontal="right" vertical="center"/>
    </xf>
    <xf numFmtId="49" fontId="51" fillId="48" borderId="0"/>
  </cellStyleXfs>
  <cellXfs count="156">
    <xf numFmtId="0" fontId="0" fillId="0" borderId="0" xfId="0"/>
    <xf numFmtId="0" fontId="2" fillId="0" borderId="0" xfId="1">
      <alignment vertical="top"/>
    </xf>
    <xf numFmtId="4" fontId="4" fillId="0" borderId="0" xfId="1" applyNumberFormat="1" applyFont="1" applyAlignment="1">
      <alignment horizontal="right" vertical="top"/>
    </xf>
    <xf numFmtId="0" fontId="4" fillId="0" borderId="0" xfId="1" applyFont="1" applyAlignment="1">
      <alignment horizontal="right" vertical="top" wrapText="1" readingOrder="1"/>
    </xf>
    <xf numFmtId="0" fontId="2" fillId="2" borderId="0" xfId="1" applyFill="1">
      <alignment vertical="top"/>
    </xf>
    <xf numFmtId="4" fontId="5" fillId="2" borderId="0" xfId="1" applyNumberFormat="1" applyFont="1" applyFill="1" applyAlignment="1">
      <alignment horizontal="right" vertical="top"/>
    </xf>
    <xf numFmtId="0" fontId="2" fillId="3" borderId="0" xfId="1" applyFill="1">
      <alignment vertical="top"/>
    </xf>
    <xf numFmtId="0" fontId="2" fillId="4" borderId="0" xfId="1" applyFill="1">
      <alignment vertical="top"/>
    </xf>
    <xf numFmtId="4" fontId="5" fillId="4" borderId="0" xfId="1" applyNumberFormat="1" applyFont="1" applyFill="1" applyAlignment="1">
      <alignment horizontal="right" vertical="top"/>
    </xf>
    <xf numFmtId="0" fontId="2" fillId="5" borderId="0" xfId="1" applyFill="1">
      <alignment vertical="top"/>
    </xf>
    <xf numFmtId="0" fontId="2" fillId="6" borderId="0" xfId="1" applyFill="1">
      <alignment vertical="top"/>
    </xf>
    <xf numFmtId="4" fontId="6" fillId="6" borderId="0" xfId="1" applyNumberFormat="1" applyFont="1" applyFill="1" applyAlignment="1">
      <alignment horizontal="right" vertical="top"/>
    </xf>
    <xf numFmtId="0" fontId="7" fillId="0" borderId="0" xfId="1" applyFont="1" applyAlignment="1">
      <alignment horizontal="left" vertical="top"/>
    </xf>
    <xf numFmtId="4" fontId="7" fillId="0" borderId="0" xfId="1" applyNumberFormat="1" applyFont="1" applyAlignment="1">
      <alignment horizontal="right" vertical="top"/>
    </xf>
    <xf numFmtId="0" fontId="7" fillId="0" borderId="0" xfId="1" applyFont="1" applyAlignment="1">
      <alignment horizontal="left" vertical="top" wrapText="1" readingOrder="1"/>
    </xf>
    <xf numFmtId="0" fontId="4" fillId="0" borderId="0" xfId="1" applyFont="1" applyAlignment="1">
      <alignment horizontal="left" vertical="top" wrapText="1" readingOrder="1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0" xfId="0" applyFont="1" applyAlignment="1">
      <alignment horizontal="left" wrapText="1"/>
    </xf>
    <xf numFmtId="0" fontId="14" fillId="0" borderId="0" xfId="0" applyFont="1" applyAlignment="1">
      <alignment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right" vertical="center"/>
    </xf>
    <xf numFmtId="0" fontId="3" fillId="0" borderId="3" xfId="0" quotePrefix="1" applyFont="1" applyBorder="1" applyAlignment="1">
      <alignment horizontal="left" wrapText="1"/>
    </xf>
    <xf numFmtId="0" fontId="3" fillId="0" borderId="4" xfId="0" quotePrefix="1" applyFont="1" applyBorder="1" applyAlignment="1">
      <alignment horizontal="left" wrapText="1"/>
    </xf>
    <xf numFmtId="0" fontId="3" fillId="0" borderId="4" xfId="0" quotePrefix="1" applyFont="1" applyBorder="1" applyAlignment="1">
      <alignment horizontal="center" wrapText="1"/>
    </xf>
    <xf numFmtId="0" fontId="3" fillId="0" borderId="4" xfId="0" quotePrefix="1" applyFont="1" applyBorder="1" applyAlignment="1">
      <alignment horizontal="left"/>
    </xf>
    <xf numFmtId="0" fontId="3" fillId="7" borderId="1" xfId="0" applyFont="1" applyFill="1" applyBorder="1" applyAlignment="1">
      <alignment horizontal="center" vertical="center" wrapText="1"/>
    </xf>
    <xf numFmtId="3" fontId="3" fillId="8" borderId="1" xfId="0" applyNumberFormat="1" applyFont="1" applyFill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0" fontId="16" fillId="8" borderId="3" xfId="0" applyFont="1" applyFill="1" applyBorder="1" applyAlignment="1">
      <alignment horizontal="left" vertical="center"/>
    </xf>
    <xf numFmtId="0" fontId="17" fillId="8" borderId="4" xfId="0" applyFont="1" applyFill="1" applyBorder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2" fillId="0" borderId="0" xfId="0" applyFont="1"/>
    <xf numFmtId="0" fontId="11" fillId="0" borderId="0" xfId="0" quotePrefix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3" fontId="16" fillId="9" borderId="3" xfId="0" quotePrefix="1" applyNumberFormat="1" applyFont="1" applyFill="1" applyBorder="1" applyAlignment="1">
      <alignment horizontal="right"/>
    </xf>
    <xf numFmtId="3" fontId="16" fillId="8" borderId="3" xfId="0" quotePrefix="1" applyNumberFormat="1" applyFont="1" applyFill="1" applyBorder="1" applyAlignment="1">
      <alignment horizontal="right"/>
    </xf>
    <xf numFmtId="3" fontId="16" fillId="8" borderId="1" xfId="0" quotePrefix="1" applyNumberFormat="1" applyFont="1" applyFill="1" applyBorder="1" applyAlignment="1">
      <alignment horizontal="right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wrapText="1"/>
    </xf>
    <xf numFmtId="0" fontId="20" fillId="0" borderId="0" xfId="0" quotePrefix="1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7" fillId="0" borderId="0" xfId="0" applyFont="1"/>
    <xf numFmtId="0" fontId="16" fillId="0" borderId="3" xfId="0" quotePrefix="1" applyFont="1" applyBorder="1" applyAlignment="1">
      <alignment horizontal="left" wrapText="1"/>
    </xf>
    <xf numFmtId="0" fontId="16" fillId="0" borderId="4" xfId="0" quotePrefix="1" applyFont="1" applyBorder="1" applyAlignment="1">
      <alignment horizontal="left" wrapText="1"/>
    </xf>
    <xf numFmtId="0" fontId="16" fillId="0" borderId="4" xfId="0" quotePrefix="1" applyFont="1" applyBorder="1" applyAlignment="1">
      <alignment horizontal="center" wrapText="1"/>
    </xf>
    <xf numFmtId="0" fontId="16" fillId="0" borderId="4" xfId="0" quotePrefix="1" applyFont="1" applyBorder="1" applyAlignment="1">
      <alignment horizontal="left"/>
    </xf>
    <xf numFmtId="3" fontId="16" fillId="9" borderId="1" xfId="0" applyNumberFormat="1" applyFont="1" applyFill="1" applyBorder="1" applyAlignment="1">
      <alignment horizontal="right" wrapText="1"/>
    </xf>
    <xf numFmtId="3" fontId="3" fillId="8" borderId="3" xfId="0" quotePrefix="1" applyNumberFormat="1" applyFont="1" applyFill="1" applyBorder="1" applyAlignment="1">
      <alignment horizontal="right"/>
    </xf>
    <xf numFmtId="3" fontId="3" fillId="8" borderId="1" xfId="0" quotePrefix="1" applyNumberFormat="1" applyFont="1" applyFill="1" applyBorder="1" applyAlignment="1">
      <alignment horizontal="right"/>
    </xf>
    <xf numFmtId="0" fontId="10" fillId="0" borderId="0" xfId="0" applyFont="1" applyAlignment="1">
      <alignment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left" vertical="center" wrapText="1"/>
    </xf>
    <xf numFmtId="164" fontId="3" fillId="7" borderId="5" xfId="0" applyNumberFormat="1" applyFont="1" applyFill="1" applyBorder="1" applyAlignment="1">
      <alignment horizontal="right" vertical="center"/>
    </xf>
    <xf numFmtId="0" fontId="17" fillId="7" borderId="1" xfId="0" applyFont="1" applyFill="1" applyBorder="1" applyAlignment="1">
      <alignment horizontal="left" vertical="center" wrapText="1"/>
    </xf>
    <xf numFmtId="164" fontId="2" fillId="7" borderId="5" xfId="0" applyNumberFormat="1" applyFont="1" applyFill="1" applyBorder="1" applyAlignment="1">
      <alignment horizontal="right" vertical="center"/>
    </xf>
    <xf numFmtId="0" fontId="17" fillId="7" borderId="1" xfId="0" quotePrefix="1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vertical="center" wrapText="1"/>
    </xf>
    <xf numFmtId="0" fontId="17" fillId="7" borderId="1" xfId="0" applyFont="1" applyFill="1" applyBorder="1" applyAlignment="1">
      <alignment vertical="center" wrapText="1"/>
    </xf>
    <xf numFmtId="164" fontId="2" fillId="7" borderId="1" xfId="0" applyNumberFormat="1" applyFont="1" applyFill="1" applyBorder="1" applyAlignment="1">
      <alignment horizontal="right" vertical="center"/>
    </xf>
    <xf numFmtId="164" fontId="2" fillId="7" borderId="1" xfId="0" applyNumberFormat="1" applyFont="1" applyFill="1" applyBorder="1" applyAlignment="1">
      <alignment horizontal="right" vertical="center" wrapText="1"/>
    </xf>
    <xf numFmtId="0" fontId="52" fillId="7" borderId="1" xfId="0" applyFont="1" applyFill="1" applyBorder="1" applyAlignment="1">
      <alignment horizontal="left" vertical="center"/>
    </xf>
    <xf numFmtId="164" fontId="0" fillId="0" borderId="0" xfId="0" applyNumberFormat="1"/>
    <xf numFmtId="0" fontId="3" fillId="0" borderId="1" xfId="0" applyFont="1" applyBorder="1" applyAlignment="1">
      <alignment horizontal="left" vertical="center" wrapText="1"/>
    </xf>
    <xf numFmtId="0" fontId="52" fillId="7" borderId="1" xfId="0" quotePrefix="1" applyFont="1" applyFill="1" applyBorder="1" applyAlignment="1">
      <alignment horizontal="left" vertical="center"/>
    </xf>
    <xf numFmtId="0" fontId="16" fillId="49" borderId="1" xfId="0" applyFont="1" applyFill="1" applyBorder="1" applyAlignment="1">
      <alignment horizontal="left" vertical="center" wrapText="1"/>
    </xf>
    <xf numFmtId="0" fontId="52" fillId="49" borderId="1" xfId="0" applyFont="1" applyFill="1" applyBorder="1" applyAlignment="1">
      <alignment horizontal="left" vertical="center" indent="1"/>
    </xf>
    <xf numFmtId="0" fontId="1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3" fontId="2" fillId="7" borderId="5" xfId="0" applyNumberFormat="1" applyFont="1" applyFill="1" applyBorder="1" applyAlignment="1">
      <alignment horizontal="right"/>
    </xf>
    <xf numFmtId="49" fontId="53" fillId="51" borderId="1" xfId="34" applyNumberFormat="1" applyFont="1" applyFill="1" applyBorder="1" applyAlignment="1">
      <alignment horizontal="right"/>
    </xf>
    <xf numFmtId="0" fontId="53" fillId="51" borderId="1" xfId="34" applyFont="1" applyFill="1" applyBorder="1" applyAlignment="1">
      <alignment wrapText="1"/>
    </xf>
    <xf numFmtId="3" fontId="53" fillId="51" borderId="1" xfId="34" applyNumberFormat="1" applyFont="1" applyFill="1" applyBorder="1" applyAlignment="1">
      <alignment horizontal="right"/>
    </xf>
    <xf numFmtId="49" fontId="53" fillId="52" borderId="1" xfId="34" applyNumberFormat="1" applyFont="1" applyFill="1" applyBorder="1" applyAlignment="1">
      <alignment horizontal="right"/>
    </xf>
    <xf numFmtId="0" fontId="53" fillId="52" borderId="1" xfId="34" applyFont="1" applyFill="1" applyBorder="1" applyAlignment="1">
      <alignment wrapText="1"/>
    </xf>
    <xf numFmtId="3" fontId="53" fillId="52" borderId="1" xfId="34" applyNumberFormat="1" applyFont="1" applyFill="1" applyBorder="1" applyAlignment="1">
      <alignment horizontal="right"/>
    </xf>
    <xf numFmtId="49" fontId="54" fillId="0" borderId="1" xfId="34" applyNumberFormat="1" applyFont="1" applyBorder="1" applyAlignment="1">
      <alignment horizontal="right"/>
    </xf>
    <xf numFmtId="0" fontId="54" fillId="0" borderId="1" xfId="34" applyFont="1" applyBorder="1" applyAlignment="1">
      <alignment wrapText="1"/>
    </xf>
    <xf numFmtId="3" fontId="54" fillId="0" borderId="1" xfId="34" applyNumberFormat="1" applyFont="1" applyBorder="1" applyAlignment="1">
      <alignment horizontal="right"/>
    </xf>
    <xf numFmtId="49" fontId="53" fillId="52" borderId="1" xfId="34" applyNumberFormat="1" applyFont="1" applyFill="1" applyBorder="1" applyAlignment="1">
      <alignment horizontal="right" vertical="center"/>
    </xf>
    <xf numFmtId="0" fontId="53" fillId="52" borderId="1" xfId="34" applyFont="1" applyFill="1" applyBorder="1" applyAlignment="1">
      <alignment vertical="center" wrapText="1"/>
    </xf>
    <xf numFmtId="3" fontId="0" fillId="0" borderId="0" xfId="0" applyNumberFormat="1"/>
    <xf numFmtId="3" fontId="53" fillId="52" borderId="1" xfId="34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49" fontId="54" fillId="0" borderId="1" xfId="34" applyNumberFormat="1" applyFont="1" applyBorder="1" applyAlignment="1">
      <alignment horizontal="right" vertical="center"/>
    </xf>
    <xf numFmtId="0" fontId="54" fillId="0" borderId="1" xfId="34" applyFont="1" applyBorder="1" applyAlignment="1">
      <alignment vertical="center" wrapText="1"/>
    </xf>
    <xf numFmtId="3" fontId="54" fillId="0" borderId="1" xfId="34" applyNumberFormat="1" applyFont="1" applyBorder="1" applyAlignment="1">
      <alignment horizontal="right" vertical="center"/>
    </xf>
    <xf numFmtId="0" fontId="53" fillId="0" borderId="1" xfId="34" applyFont="1" applyBorder="1"/>
    <xf numFmtId="0" fontId="53" fillId="0" borderId="1" xfId="34" applyFont="1" applyBorder="1" applyAlignment="1">
      <alignment wrapText="1"/>
    </xf>
    <xf numFmtId="3" fontId="53" fillId="0" borderId="1" xfId="34" applyNumberFormat="1" applyFont="1" applyBorder="1" applyAlignment="1">
      <alignment horizontal="right"/>
    </xf>
    <xf numFmtId="0" fontId="0" fillId="0" borderId="0" xfId="0" applyAlignment="1">
      <alignment wrapText="1"/>
    </xf>
    <xf numFmtId="4" fontId="55" fillId="5" borderId="0" xfId="1" applyNumberFormat="1" applyFont="1" applyFill="1" applyAlignment="1">
      <alignment horizontal="right" vertical="top"/>
    </xf>
    <xf numFmtId="4" fontId="55" fillId="3" borderId="0" xfId="1" applyNumberFormat="1" applyFont="1" applyFill="1" applyAlignment="1">
      <alignment horizontal="right" vertical="top"/>
    </xf>
    <xf numFmtId="165" fontId="3" fillId="0" borderId="5" xfId="0" applyNumberFormat="1" applyFont="1" applyBorder="1" applyAlignment="1">
      <alignment horizontal="right" vertical="center" wrapText="1"/>
    </xf>
    <xf numFmtId="165" fontId="2" fillId="7" borderId="5" xfId="0" applyNumberFormat="1" applyFont="1" applyFill="1" applyBorder="1" applyAlignment="1">
      <alignment horizontal="right"/>
    </xf>
    <xf numFmtId="165" fontId="2" fillId="7" borderId="1" xfId="0" applyNumberFormat="1" applyFont="1" applyFill="1" applyBorder="1" applyAlignment="1">
      <alignment horizontal="right"/>
    </xf>
    <xf numFmtId="0" fontId="17" fillId="7" borderId="5" xfId="0" applyFont="1" applyFill="1" applyBorder="1" applyAlignment="1">
      <alignment horizontal="left" vertical="center" wrapText="1"/>
    </xf>
    <xf numFmtId="165" fontId="3" fillId="7" borderId="5" xfId="0" applyNumberFormat="1" applyFont="1" applyFill="1" applyBorder="1" applyAlignment="1">
      <alignment horizontal="right"/>
    </xf>
    <xf numFmtId="0" fontId="9" fillId="0" borderId="0" xfId="0" applyFont="1"/>
    <xf numFmtId="165" fontId="2" fillId="7" borderId="1" xfId="0" applyNumberFormat="1" applyFont="1" applyFill="1" applyBorder="1" applyAlignment="1">
      <alignment horizontal="right" wrapText="1"/>
    </xf>
    <xf numFmtId="164" fontId="3" fillId="0" borderId="1" xfId="0" applyNumberFormat="1" applyFont="1" applyBorder="1" applyAlignment="1">
      <alignment horizontal="center" vertical="center" wrapText="1"/>
    </xf>
    <xf numFmtId="164" fontId="2" fillId="7" borderId="5" xfId="0" applyNumberFormat="1" applyFont="1" applyFill="1" applyBorder="1" applyAlignment="1">
      <alignment horizontal="right"/>
    </xf>
    <xf numFmtId="164" fontId="2" fillId="7" borderId="1" xfId="0" applyNumberFormat="1" applyFont="1" applyFill="1" applyBorder="1" applyAlignment="1">
      <alignment horizontal="right"/>
    </xf>
    <xf numFmtId="0" fontId="52" fillId="7" borderId="1" xfId="0" quotePrefix="1" applyFont="1" applyFill="1" applyBorder="1" applyAlignment="1">
      <alignment horizontal="left" vertical="center" wrapText="1"/>
    </xf>
    <xf numFmtId="164" fontId="3" fillId="7" borderId="1" xfId="0" applyNumberFormat="1" applyFont="1" applyFill="1" applyBorder="1" applyAlignment="1">
      <alignment horizontal="right"/>
    </xf>
    <xf numFmtId="164" fontId="2" fillId="7" borderId="1" xfId="0" applyNumberFormat="1" applyFont="1" applyFill="1" applyBorder="1" applyAlignment="1">
      <alignment horizontal="right" wrapText="1"/>
    </xf>
    <xf numFmtId="0" fontId="56" fillId="0" borderId="0" xfId="0" applyFont="1" applyAlignment="1">
      <alignment vertical="center" wrapText="1"/>
    </xf>
    <xf numFmtId="0" fontId="5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2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16" fillId="8" borderId="3" xfId="0" quotePrefix="1" applyFont="1" applyFill="1" applyBorder="1" applyAlignment="1">
      <alignment horizontal="left" vertical="center" wrapText="1"/>
    </xf>
    <xf numFmtId="0" fontId="17" fillId="8" borderId="4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6" fillId="9" borderId="3" xfId="0" applyFont="1" applyFill="1" applyBorder="1" applyAlignment="1">
      <alignment horizontal="left" vertical="center" wrapText="1"/>
    </xf>
    <xf numFmtId="0" fontId="16" fillId="9" borderId="4" xfId="0" applyFont="1" applyFill="1" applyBorder="1" applyAlignment="1">
      <alignment horizontal="left" vertical="center" wrapText="1"/>
    </xf>
    <xf numFmtId="0" fontId="16" fillId="9" borderId="5" xfId="0" applyFont="1" applyFill="1" applyBorder="1" applyAlignment="1">
      <alignment horizontal="left" vertical="center" wrapText="1"/>
    </xf>
    <xf numFmtId="0" fontId="16" fillId="8" borderId="3" xfId="0" applyFont="1" applyFill="1" applyBorder="1" applyAlignment="1">
      <alignment horizontal="left" vertical="center" wrapText="1"/>
    </xf>
    <xf numFmtId="0" fontId="16" fillId="8" borderId="4" xfId="0" applyFont="1" applyFill="1" applyBorder="1" applyAlignment="1">
      <alignment horizontal="left" vertical="center" wrapText="1"/>
    </xf>
    <xf numFmtId="0" fontId="16" fillId="8" borderId="5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6" fillId="0" borderId="3" xfId="0" quotePrefix="1" applyFont="1" applyBorder="1" applyAlignment="1">
      <alignment horizontal="left" vertical="center"/>
    </xf>
    <xf numFmtId="0" fontId="17" fillId="0" borderId="4" xfId="0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17" fillId="8" borderId="4" xfId="0" applyFont="1" applyFill="1" applyBorder="1" applyAlignment="1">
      <alignment vertical="center"/>
    </xf>
    <xf numFmtId="0" fontId="16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vertical="center" wrapText="1"/>
    </xf>
    <xf numFmtId="0" fontId="16" fillId="0" borderId="3" xfId="0" quotePrefix="1" applyFont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6" fillId="7" borderId="0" xfId="0" applyFont="1" applyFill="1" applyAlignment="1">
      <alignment horizontal="left" vertical="center" wrapText="1"/>
    </xf>
    <xf numFmtId="0" fontId="16" fillId="7" borderId="14" xfId="0" applyFont="1" applyFill="1" applyBorder="1" applyAlignment="1">
      <alignment horizontal="left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7" fillId="0" borderId="0" xfId="1" applyFont="1" applyAlignment="1">
      <alignment horizontal="left" vertical="top"/>
    </xf>
    <xf numFmtId="0" fontId="5" fillId="4" borderId="0" xfId="1" applyFont="1" applyFill="1" applyAlignment="1">
      <alignment horizontal="left" vertical="top" wrapText="1"/>
    </xf>
    <xf numFmtId="0" fontId="55" fillId="5" borderId="0" xfId="1" applyFont="1" applyFill="1" applyAlignment="1">
      <alignment horizontal="left" vertical="top" wrapText="1"/>
    </xf>
    <xf numFmtId="0" fontId="6" fillId="6" borderId="0" xfId="1" applyFont="1" applyFill="1" applyAlignment="1">
      <alignment horizontal="left" vertical="top" wrapText="1"/>
    </xf>
    <xf numFmtId="0" fontId="7" fillId="0" borderId="0" xfId="1" applyFont="1" applyAlignment="1">
      <alignment horizontal="left" vertical="top" wrapText="1" readingOrder="1"/>
    </xf>
    <xf numFmtId="0" fontId="4" fillId="0" borderId="0" xfId="1" applyFont="1" applyAlignment="1">
      <alignment horizontal="left" vertical="top" wrapText="1" readingOrder="1"/>
    </xf>
    <xf numFmtId="0" fontId="5" fillId="2" borderId="0" xfId="1" applyFont="1" applyFill="1" applyAlignment="1">
      <alignment horizontal="left" vertical="top" wrapText="1"/>
    </xf>
    <xf numFmtId="0" fontId="1" fillId="0" borderId="0" xfId="1" applyFont="1" applyAlignment="1">
      <alignment horizontal="center" vertical="top" wrapText="1"/>
    </xf>
    <xf numFmtId="0" fontId="55" fillId="3" borderId="0" xfId="1" applyFont="1" applyFill="1" applyAlignment="1">
      <alignment horizontal="left" vertical="top" wrapText="1"/>
    </xf>
    <xf numFmtId="0" fontId="58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</cellXfs>
  <cellStyles count="537">
    <cellStyle name="Bad 1" xfId="2" xr:uid="{00000000-0005-0000-0000-000000000000}"/>
    <cellStyle name="Heading 1 1" xfId="3" xr:uid="{00000000-0005-0000-0000-000001000000}"/>
    <cellStyle name="Heading 2 1" xfId="4" xr:uid="{00000000-0005-0000-0000-000002000000}"/>
    <cellStyle name="Hyperlink 2" xfId="5" xr:uid="{00000000-0005-0000-0000-000003000000}"/>
    <cellStyle name="Hyperlink 3" xfId="6" xr:uid="{00000000-0005-0000-0000-000004000000}"/>
    <cellStyle name="KeyStyle" xfId="7" xr:uid="{00000000-0005-0000-0000-000005000000}"/>
    <cellStyle name="Neutral 1" xfId="8" xr:uid="{00000000-0005-0000-0000-000006000000}"/>
    <cellStyle name="Normal 2" xfId="9" xr:uid="{00000000-0005-0000-0000-000007000000}"/>
    <cellStyle name="Normal 2 10" xfId="10" xr:uid="{00000000-0005-0000-0000-000008000000}"/>
    <cellStyle name="Normal 2 11" xfId="11" xr:uid="{00000000-0005-0000-0000-000009000000}"/>
    <cellStyle name="Normal 2 12" xfId="12" xr:uid="{00000000-0005-0000-0000-00000A000000}"/>
    <cellStyle name="Normal 2 2" xfId="13" xr:uid="{00000000-0005-0000-0000-00000B000000}"/>
    <cellStyle name="Normal 2 3" xfId="14" xr:uid="{00000000-0005-0000-0000-00000C000000}"/>
    <cellStyle name="Normal 2 4" xfId="15" xr:uid="{00000000-0005-0000-0000-00000D000000}"/>
    <cellStyle name="Normal 2 5" xfId="16" xr:uid="{00000000-0005-0000-0000-00000E000000}"/>
    <cellStyle name="Normal 2 6" xfId="17" xr:uid="{00000000-0005-0000-0000-00000F000000}"/>
    <cellStyle name="Normal 2 7" xfId="18" xr:uid="{00000000-0005-0000-0000-000010000000}"/>
    <cellStyle name="Normal 2 8" xfId="19" xr:uid="{00000000-0005-0000-0000-000011000000}"/>
    <cellStyle name="Normal 2 9" xfId="20" xr:uid="{00000000-0005-0000-0000-000012000000}"/>
    <cellStyle name="Normal 3" xfId="21" xr:uid="{00000000-0005-0000-0000-000013000000}"/>
    <cellStyle name="Normal 3 10" xfId="22" xr:uid="{00000000-0005-0000-0000-000014000000}"/>
    <cellStyle name="Normal 3 11" xfId="23" xr:uid="{00000000-0005-0000-0000-000015000000}"/>
    <cellStyle name="Normal 3 12" xfId="24" xr:uid="{00000000-0005-0000-0000-000016000000}"/>
    <cellStyle name="Normal 3 2" xfId="25" xr:uid="{00000000-0005-0000-0000-000017000000}"/>
    <cellStyle name="Normal 3 3" xfId="26" xr:uid="{00000000-0005-0000-0000-000018000000}"/>
    <cellStyle name="Normal 3 4" xfId="27" xr:uid="{00000000-0005-0000-0000-000019000000}"/>
    <cellStyle name="Normal 3 5" xfId="28" xr:uid="{00000000-0005-0000-0000-00001A000000}"/>
    <cellStyle name="Normal 3 6" xfId="29" xr:uid="{00000000-0005-0000-0000-00001B000000}"/>
    <cellStyle name="Normal 3 7" xfId="30" xr:uid="{00000000-0005-0000-0000-00001C000000}"/>
    <cellStyle name="Normal 3 8" xfId="31" xr:uid="{00000000-0005-0000-0000-00001D000000}"/>
    <cellStyle name="Normal 3 9" xfId="32" xr:uid="{00000000-0005-0000-0000-00001E000000}"/>
    <cellStyle name="Normal 4" xfId="33" xr:uid="{00000000-0005-0000-0000-00001F000000}"/>
    <cellStyle name="Normal_REBALANS CERNA1" xfId="34" xr:uid="{00000000-0005-0000-0000-000020000000}"/>
    <cellStyle name="Normalno" xfId="0" builtinId="0"/>
    <cellStyle name="Normalno 2" xfId="1" xr:uid="{00000000-0005-0000-0000-000021000000}"/>
    <cellStyle name="Obično 10" xfId="35" xr:uid="{00000000-0005-0000-0000-000023000000}"/>
    <cellStyle name="Obično 11" xfId="36" xr:uid="{00000000-0005-0000-0000-000024000000}"/>
    <cellStyle name="Obično 13" xfId="37" xr:uid="{00000000-0005-0000-0000-000025000000}"/>
    <cellStyle name="Obično 15" xfId="38" xr:uid="{00000000-0005-0000-0000-000026000000}"/>
    <cellStyle name="Obično 17" xfId="39" xr:uid="{00000000-0005-0000-0000-000027000000}"/>
    <cellStyle name="Obično 2" xfId="40" xr:uid="{00000000-0005-0000-0000-000028000000}"/>
    <cellStyle name="Obično 2 2" xfId="41" xr:uid="{00000000-0005-0000-0000-000029000000}"/>
    <cellStyle name="Obično 2 3" xfId="42" xr:uid="{00000000-0005-0000-0000-00002A000000}"/>
    <cellStyle name="Obično 2 4" xfId="43" xr:uid="{00000000-0005-0000-0000-00002B000000}"/>
    <cellStyle name="Obično 2 5" xfId="44" xr:uid="{00000000-0005-0000-0000-00002C000000}"/>
    <cellStyle name="Obično 20" xfId="45" xr:uid="{00000000-0005-0000-0000-00002D000000}"/>
    <cellStyle name="Obično 21" xfId="46" xr:uid="{00000000-0005-0000-0000-00002E000000}"/>
    <cellStyle name="Obično 23" xfId="47" xr:uid="{00000000-0005-0000-0000-00002F000000}"/>
    <cellStyle name="Obično 24" xfId="48" xr:uid="{00000000-0005-0000-0000-000030000000}"/>
    <cellStyle name="Obično 25" xfId="49" xr:uid="{00000000-0005-0000-0000-000031000000}"/>
    <cellStyle name="Obično 26" xfId="50" xr:uid="{00000000-0005-0000-0000-000032000000}"/>
    <cellStyle name="Obično 28" xfId="51" xr:uid="{00000000-0005-0000-0000-000033000000}"/>
    <cellStyle name="Obično 29" xfId="52" xr:uid="{00000000-0005-0000-0000-000034000000}"/>
    <cellStyle name="Obično 3" xfId="53" xr:uid="{00000000-0005-0000-0000-000035000000}"/>
    <cellStyle name="Obično 30" xfId="54" xr:uid="{00000000-0005-0000-0000-000036000000}"/>
    <cellStyle name="Obično 31" xfId="55" xr:uid="{00000000-0005-0000-0000-000037000000}"/>
    <cellStyle name="Obično 34" xfId="56" xr:uid="{00000000-0005-0000-0000-000038000000}"/>
    <cellStyle name="Obično 35" xfId="57" xr:uid="{00000000-0005-0000-0000-000039000000}"/>
    <cellStyle name="Obično 36" xfId="58" xr:uid="{00000000-0005-0000-0000-00003A000000}"/>
    <cellStyle name="Obično 37" xfId="59" xr:uid="{00000000-0005-0000-0000-00003B000000}"/>
    <cellStyle name="Obično 40" xfId="60" xr:uid="{00000000-0005-0000-0000-00003C000000}"/>
    <cellStyle name="Obično 42" xfId="61" xr:uid="{00000000-0005-0000-0000-00003D000000}"/>
    <cellStyle name="Obično 44" xfId="62" xr:uid="{00000000-0005-0000-0000-00003E000000}"/>
    <cellStyle name="Obično 46" xfId="63" xr:uid="{00000000-0005-0000-0000-00003F000000}"/>
    <cellStyle name="Obično 48" xfId="64" xr:uid="{00000000-0005-0000-0000-000040000000}"/>
    <cellStyle name="Obično 5" xfId="65" xr:uid="{00000000-0005-0000-0000-000041000000}"/>
    <cellStyle name="Obično 5 2" xfId="66" xr:uid="{00000000-0005-0000-0000-000042000000}"/>
    <cellStyle name="Obično 5 3" xfId="67" xr:uid="{00000000-0005-0000-0000-000043000000}"/>
    <cellStyle name="Obično 5 4" xfId="68" xr:uid="{00000000-0005-0000-0000-000044000000}"/>
    <cellStyle name="Obično 50" xfId="69" xr:uid="{00000000-0005-0000-0000-000045000000}"/>
    <cellStyle name="Obično 52" xfId="70" xr:uid="{00000000-0005-0000-0000-000046000000}"/>
    <cellStyle name="Obično 54" xfId="71" xr:uid="{00000000-0005-0000-0000-000047000000}"/>
    <cellStyle name="Obično 56" xfId="72" xr:uid="{00000000-0005-0000-0000-000048000000}"/>
    <cellStyle name="Obično 58" xfId="73" xr:uid="{00000000-0005-0000-0000-000049000000}"/>
    <cellStyle name="Obično 6" xfId="74" xr:uid="{00000000-0005-0000-0000-00004A000000}"/>
    <cellStyle name="Obično 60" xfId="75" xr:uid="{00000000-0005-0000-0000-00004B000000}"/>
    <cellStyle name="Obično 62" xfId="76" xr:uid="{00000000-0005-0000-0000-00004C000000}"/>
    <cellStyle name="Obično 64" xfId="77" xr:uid="{00000000-0005-0000-0000-00004D000000}"/>
    <cellStyle name="Obično 66" xfId="78" xr:uid="{00000000-0005-0000-0000-00004E000000}"/>
    <cellStyle name="Obično 68" xfId="79" xr:uid="{00000000-0005-0000-0000-00004F000000}"/>
    <cellStyle name="Obično 70" xfId="80" xr:uid="{00000000-0005-0000-0000-000050000000}"/>
    <cellStyle name="Obično 72" xfId="81" xr:uid="{00000000-0005-0000-0000-000051000000}"/>
    <cellStyle name="Obično 74" xfId="82" xr:uid="{00000000-0005-0000-0000-000052000000}"/>
    <cellStyle name="Obično 76" xfId="83" xr:uid="{00000000-0005-0000-0000-000053000000}"/>
    <cellStyle name="Obično 77" xfId="84" xr:uid="{00000000-0005-0000-0000-000054000000}"/>
    <cellStyle name="Obično 79" xfId="85" xr:uid="{00000000-0005-0000-0000-000055000000}"/>
    <cellStyle name="Obično 80" xfId="86" xr:uid="{00000000-0005-0000-0000-000056000000}"/>
    <cellStyle name="Obično 83" xfId="87" xr:uid="{00000000-0005-0000-0000-000057000000}"/>
    <cellStyle name="Obično 84" xfId="88" xr:uid="{00000000-0005-0000-0000-000058000000}"/>
    <cellStyle name="Obično 85" xfId="89" xr:uid="{00000000-0005-0000-0000-000059000000}"/>
    <cellStyle name="Obično 86" xfId="90" xr:uid="{00000000-0005-0000-0000-00005A000000}"/>
    <cellStyle name="Obično 87" xfId="91" xr:uid="{00000000-0005-0000-0000-00005B000000}"/>
    <cellStyle name="Obično 88" xfId="92" xr:uid="{00000000-0005-0000-0000-00005C000000}"/>
    <cellStyle name="Obično 89" xfId="93" xr:uid="{00000000-0005-0000-0000-00005D000000}"/>
    <cellStyle name="Obično 9" xfId="94" xr:uid="{00000000-0005-0000-0000-00005E000000}"/>
    <cellStyle name="Obično 90" xfId="95" xr:uid="{00000000-0005-0000-0000-00005F000000}"/>
    <cellStyle name="Obično 91" xfId="96" xr:uid="{00000000-0005-0000-0000-000060000000}"/>
    <cellStyle name="SAPBEXaggData" xfId="97" xr:uid="{00000000-0005-0000-0000-000061000000}"/>
    <cellStyle name="SAPBEXaggData 2" xfId="98" xr:uid="{00000000-0005-0000-0000-000062000000}"/>
    <cellStyle name="SAPBEXaggData 2 2" xfId="99" xr:uid="{00000000-0005-0000-0000-000063000000}"/>
    <cellStyle name="SAPBEXaggData 2 3" xfId="100" xr:uid="{00000000-0005-0000-0000-000064000000}"/>
    <cellStyle name="SAPBEXaggData 3" xfId="101" xr:uid="{00000000-0005-0000-0000-000065000000}"/>
    <cellStyle name="SAPBEXaggData 4" xfId="102" xr:uid="{00000000-0005-0000-0000-000066000000}"/>
    <cellStyle name="SAPBEXaggData 5" xfId="103" xr:uid="{00000000-0005-0000-0000-000067000000}"/>
    <cellStyle name="SAPBEXaggData 6" xfId="104" xr:uid="{00000000-0005-0000-0000-000068000000}"/>
    <cellStyle name="SAPBEXaggData 7" xfId="105" xr:uid="{00000000-0005-0000-0000-000069000000}"/>
    <cellStyle name="SAPBEXaggData 8" xfId="106" xr:uid="{00000000-0005-0000-0000-00006A000000}"/>
    <cellStyle name="SAPBEXaggData 9" xfId="107" xr:uid="{00000000-0005-0000-0000-00006B000000}"/>
    <cellStyle name="SAPBEXaggDataEmph" xfId="108" xr:uid="{00000000-0005-0000-0000-00006C000000}"/>
    <cellStyle name="SAPBEXaggDataEmph 2" xfId="109" xr:uid="{00000000-0005-0000-0000-00006D000000}"/>
    <cellStyle name="SAPBEXaggDataEmph 2 2" xfId="110" xr:uid="{00000000-0005-0000-0000-00006E000000}"/>
    <cellStyle name="SAPBEXaggDataEmph 2 3" xfId="111" xr:uid="{00000000-0005-0000-0000-00006F000000}"/>
    <cellStyle name="SAPBEXaggDataEmph 3" xfId="112" xr:uid="{00000000-0005-0000-0000-000070000000}"/>
    <cellStyle name="SAPBEXaggDataEmph 4" xfId="113" xr:uid="{00000000-0005-0000-0000-000071000000}"/>
    <cellStyle name="SAPBEXaggDataEmph 5" xfId="114" xr:uid="{00000000-0005-0000-0000-000072000000}"/>
    <cellStyle name="SAPBEXaggDataEmph 6" xfId="115" xr:uid="{00000000-0005-0000-0000-000073000000}"/>
    <cellStyle name="SAPBEXaggDataEmph 7" xfId="116" xr:uid="{00000000-0005-0000-0000-000074000000}"/>
    <cellStyle name="SAPBEXaggDataEmph 8" xfId="117" xr:uid="{00000000-0005-0000-0000-000075000000}"/>
    <cellStyle name="SAPBEXaggDataEmph 9" xfId="118" xr:uid="{00000000-0005-0000-0000-000076000000}"/>
    <cellStyle name="SAPBEXaggItem" xfId="119" xr:uid="{00000000-0005-0000-0000-000077000000}"/>
    <cellStyle name="SAPBEXaggItem 2" xfId="120" xr:uid="{00000000-0005-0000-0000-000078000000}"/>
    <cellStyle name="SAPBEXaggItem 2 2" xfId="121" xr:uid="{00000000-0005-0000-0000-000079000000}"/>
    <cellStyle name="SAPBEXaggItem 2 3" xfId="122" xr:uid="{00000000-0005-0000-0000-00007A000000}"/>
    <cellStyle name="SAPBEXaggItem 3" xfId="123" xr:uid="{00000000-0005-0000-0000-00007B000000}"/>
    <cellStyle name="SAPBEXaggItem 4" xfId="124" xr:uid="{00000000-0005-0000-0000-00007C000000}"/>
    <cellStyle name="SAPBEXaggItem 5" xfId="125" xr:uid="{00000000-0005-0000-0000-00007D000000}"/>
    <cellStyle name="SAPBEXaggItem 6" xfId="126" xr:uid="{00000000-0005-0000-0000-00007E000000}"/>
    <cellStyle name="SAPBEXaggItem 7" xfId="127" xr:uid="{00000000-0005-0000-0000-00007F000000}"/>
    <cellStyle name="SAPBEXaggItem 8" xfId="128" xr:uid="{00000000-0005-0000-0000-000080000000}"/>
    <cellStyle name="SAPBEXaggItem 9" xfId="129" xr:uid="{00000000-0005-0000-0000-000081000000}"/>
    <cellStyle name="SAPBEXaggItemX" xfId="130" xr:uid="{00000000-0005-0000-0000-000082000000}"/>
    <cellStyle name="SAPBEXaggItemX 2" xfId="131" xr:uid="{00000000-0005-0000-0000-000083000000}"/>
    <cellStyle name="SAPBEXaggItemX 2 2" xfId="132" xr:uid="{00000000-0005-0000-0000-000084000000}"/>
    <cellStyle name="SAPBEXaggItemX 2 3" xfId="133" xr:uid="{00000000-0005-0000-0000-000085000000}"/>
    <cellStyle name="SAPBEXaggItemX 3" xfId="134" xr:uid="{00000000-0005-0000-0000-000086000000}"/>
    <cellStyle name="SAPBEXaggItemX 4" xfId="135" xr:uid="{00000000-0005-0000-0000-000087000000}"/>
    <cellStyle name="SAPBEXaggItemX 5" xfId="136" xr:uid="{00000000-0005-0000-0000-000088000000}"/>
    <cellStyle name="SAPBEXaggItemX 6" xfId="137" xr:uid="{00000000-0005-0000-0000-000089000000}"/>
    <cellStyle name="SAPBEXaggItemX 7" xfId="138" xr:uid="{00000000-0005-0000-0000-00008A000000}"/>
    <cellStyle name="SAPBEXaggItemX 8" xfId="139" xr:uid="{00000000-0005-0000-0000-00008B000000}"/>
    <cellStyle name="SAPBEXaggItemX 9" xfId="140" xr:uid="{00000000-0005-0000-0000-00008C000000}"/>
    <cellStyle name="SAPBEXchaText" xfId="141" xr:uid="{00000000-0005-0000-0000-00008D000000}"/>
    <cellStyle name="SAPBEXchaText 2" xfId="142" xr:uid="{00000000-0005-0000-0000-00008E000000}"/>
    <cellStyle name="SAPBEXchaText 2 2" xfId="143" xr:uid="{00000000-0005-0000-0000-00008F000000}"/>
    <cellStyle name="SAPBEXchaText 2 3" xfId="144" xr:uid="{00000000-0005-0000-0000-000090000000}"/>
    <cellStyle name="SAPBEXchaText 3" xfId="145" xr:uid="{00000000-0005-0000-0000-000091000000}"/>
    <cellStyle name="SAPBEXchaText 4" xfId="146" xr:uid="{00000000-0005-0000-0000-000092000000}"/>
    <cellStyle name="SAPBEXchaText 5" xfId="147" xr:uid="{00000000-0005-0000-0000-000093000000}"/>
    <cellStyle name="SAPBEXchaText 6" xfId="148" xr:uid="{00000000-0005-0000-0000-000094000000}"/>
    <cellStyle name="SAPBEXchaText 7" xfId="149" xr:uid="{00000000-0005-0000-0000-000095000000}"/>
    <cellStyle name="SAPBEXchaText 8" xfId="150" xr:uid="{00000000-0005-0000-0000-000096000000}"/>
    <cellStyle name="SAPBEXchaText 9" xfId="151" xr:uid="{00000000-0005-0000-0000-000097000000}"/>
    <cellStyle name="SAPBEXexcBad7" xfId="152" xr:uid="{00000000-0005-0000-0000-000098000000}"/>
    <cellStyle name="SAPBEXexcBad7 2" xfId="153" xr:uid="{00000000-0005-0000-0000-000099000000}"/>
    <cellStyle name="SAPBEXexcBad7 2 2" xfId="154" xr:uid="{00000000-0005-0000-0000-00009A000000}"/>
    <cellStyle name="SAPBEXexcBad7 2 3" xfId="155" xr:uid="{00000000-0005-0000-0000-00009B000000}"/>
    <cellStyle name="SAPBEXexcBad7 3" xfId="156" xr:uid="{00000000-0005-0000-0000-00009C000000}"/>
    <cellStyle name="SAPBEXexcBad7 4" xfId="157" xr:uid="{00000000-0005-0000-0000-00009D000000}"/>
    <cellStyle name="SAPBEXexcBad7 5" xfId="158" xr:uid="{00000000-0005-0000-0000-00009E000000}"/>
    <cellStyle name="SAPBEXexcBad7 6" xfId="159" xr:uid="{00000000-0005-0000-0000-00009F000000}"/>
    <cellStyle name="SAPBEXexcBad7 7" xfId="160" xr:uid="{00000000-0005-0000-0000-0000A0000000}"/>
    <cellStyle name="SAPBEXexcBad7 8" xfId="161" xr:uid="{00000000-0005-0000-0000-0000A1000000}"/>
    <cellStyle name="SAPBEXexcBad7 9" xfId="162" xr:uid="{00000000-0005-0000-0000-0000A2000000}"/>
    <cellStyle name="SAPBEXexcBad8" xfId="163" xr:uid="{00000000-0005-0000-0000-0000A3000000}"/>
    <cellStyle name="SAPBEXexcBad8 2" xfId="164" xr:uid="{00000000-0005-0000-0000-0000A4000000}"/>
    <cellStyle name="SAPBEXexcBad8 2 2" xfId="165" xr:uid="{00000000-0005-0000-0000-0000A5000000}"/>
    <cellStyle name="SAPBEXexcBad8 2 3" xfId="166" xr:uid="{00000000-0005-0000-0000-0000A6000000}"/>
    <cellStyle name="SAPBEXexcBad8 3" xfId="167" xr:uid="{00000000-0005-0000-0000-0000A7000000}"/>
    <cellStyle name="SAPBEXexcBad8 4" xfId="168" xr:uid="{00000000-0005-0000-0000-0000A8000000}"/>
    <cellStyle name="SAPBEXexcBad8 5" xfId="169" xr:uid="{00000000-0005-0000-0000-0000A9000000}"/>
    <cellStyle name="SAPBEXexcBad8 6" xfId="170" xr:uid="{00000000-0005-0000-0000-0000AA000000}"/>
    <cellStyle name="SAPBEXexcBad8 7" xfId="171" xr:uid="{00000000-0005-0000-0000-0000AB000000}"/>
    <cellStyle name="SAPBEXexcBad8 8" xfId="172" xr:uid="{00000000-0005-0000-0000-0000AC000000}"/>
    <cellStyle name="SAPBEXexcBad8 9" xfId="173" xr:uid="{00000000-0005-0000-0000-0000AD000000}"/>
    <cellStyle name="SAPBEXexcBad9" xfId="174" xr:uid="{00000000-0005-0000-0000-0000AE000000}"/>
    <cellStyle name="SAPBEXexcBad9 2" xfId="175" xr:uid="{00000000-0005-0000-0000-0000AF000000}"/>
    <cellStyle name="SAPBEXexcBad9 2 2" xfId="176" xr:uid="{00000000-0005-0000-0000-0000B0000000}"/>
    <cellStyle name="SAPBEXexcBad9 2 3" xfId="177" xr:uid="{00000000-0005-0000-0000-0000B1000000}"/>
    <cellStyle name="SAPBEXexcBad9 3" xfId="178" xr:uid="{00000000-0005-0000-0000-0000B2000000}"/>
    <cellStyle name="SAPBEXexcBad9 4" xfId="179" xr:uid="{00000000-0005-0000-0000-0000B3000000}"/>
    <cellStyle name="SAPBEXexcBad9 5" xfId="180" xr:uid="{00000000-0005-0000-0000-0000B4000000}"/>
    <cellStyle name="SAPBEXexcBad9 6" xfId="181" xr:uid="{00000000-0005-0000-0000-0000B5000000}"/>
    <cellStyle name="SAPBEXexcBad9 7" xfId="182" xr:uid="{00000000-0005-0000-0000-0000B6000000}"/>
    <cellStyle name="SAPBEXexcBad9 8" xfId="183" xr:uid="{00000000-0005-0000-0000-0000B7000000}"/>
    <cellStyle name="SAPBEXexcBad9 9" xfId="184" xr:uid="{00000000-0005-0000-0000-0000B8000000}"/>
    <cellStyle name="SAPBEXexcCritical4" xfId="185" xr:uid="{00000000-0005-0000-0000-0000B9000000}"/>
    <cellStyle name="SAPBEXexcCritical4 2" xfId="186" xr:uid="{00000000-0005-0000-0000-0000BA000000}"/>
    <cellStyle name="SAPBEXexcCritical4 2 2" xfId="187" xr:uid="{00000000-0005-0000-0000-0000BB000000}"/>
    <cellStyle name="SAPBEXexcCritical4 2 3" xfId="188" xr:uid="{00000000-0005-0000-0000-0000BC000000}"/>
    <cellStyle name="SAPBEXexcCritical4 3" xfId="189" xr:uid="{00000000-0005-0000-0000-0000BD000000}"/>
    <cellStyle name="SAPBEXexcCritical4 4" xfId="190" xr:uid="{00000000-0005-0000-0000-0000BE000000}"/>
    <cellStyle name="SAPBEXexcCritical4 5" xfId="191" xr:uid="{00000000-0005-0000-0000-0000BF000000}"/>
    <cellStyle name="SAPBEXexcCritical4 6" xfId="192" xr:uid="{00000000-0005-0000-0000-0000C0000000}"/>
    <cellStyle name="SAPBEXexcCritical4 7" xfId="193" xr:uid="{00000000-0005-0000-0000-0000C1000000}"/>
    <cellStyle name="SAPBEXexcCritical4 8" xfId="194" xr:uid="{00000000-0005-0000-0000-0000C2000000}"/>
    <cellStyle name="SAPBEXexcCritical4 9" xfId="195" xr:uid="{00000000-0005-0000-0000-0000C3000000}"/>
    <cellStyle name="SAPBEXexcCritical5" xfId="196" xr:uid="{00000000-0005-0000-0000-0000C4000000}"/>
    <cellStyle name="SAPBEXexcCritical5 2" xfId="197" xr:uid="{00000000-0005-0000-0000-0000C5000000}"/>
    <cellStyle name="SAPBEXexcCritical5 2 2" xfId="198" xr:uid="{00000000-0005-0000-0000-0000C6000000}"/>
    <cellStyle name="SAPBEXexcCritical5 2 3" xfId="199" xr:uid="{00000000-0005-0000-0000-0000C7000000}"/>
    <cellStyle name="SAPBEXexcCritical5 3" xfId="200" xr:uid="{00000000-0005-0000-0000-0000C8000000}"/>
    <cellStyle name="SAPBEXexcCritical5 4" xfId="201" xr:uid="{00000000-0005-0000-0000-0000C9000000}"/>
    <cellStyle name="SAPBEXexcCritical5 5" xfId="202" xr:uid="{00000000-0005-0000-0000-0000CA000000}"/>
    <cellStyle name="SAPBEXexcCritical5 6" xfId="203" xr:uid="{00000000-0005-0000-0000-0000CB000000}"/>
    <cellStyle name="SAPBEXexcCritical5 7" xfId="204" xr:uid="{00000000-0005-0000-0000-0000CC000000}"/>
    <cellStyle name="SAPBEXexcCritical5 8" xfId="205" xr:uid="{00000000-0005-0000-0000-0000CD000000}"/>
    <cellStyle name="SAPBEXexcCritical5 9" xfId="206" xr:uid="{00000000-0005-0000-0000-0000CE000000}"/>
    <cellStyle name="SAPBEXexcCritical6" xfId="207" xr:uid="{00000000-0005-0000-0000-0000CF000000}"/>
    <cellStyle name="SAPBEXexcCritical6 2" xfId="208" xr:uid="{00000000-0005-0000-0000-0000D0000000}"/>
    <cellStyle name="SAPBEXexcCritical6 2 2" xfId="209" xr:uid="{00000000-0005-0000-0000-0000D1000000}"/>
    <cellStyle name="SAPBEXexcCritical6 2 3" xfId="210" xr:uid="{00000000-0005-0000-0000-0000D2000000}"/>
    <cellStyle name="SAPBEXexcCritical6 3" xfId="211" xr:uid="{00000000-0005-0000-0000-0000D3000000}"/>
    <cellStyle name="SAPBEXexcCritical6 4" xfId="212" xr:uid="{00000000-0005-0000-0000-0000D4000000}"/>
    <cellStyle name="SAPBEXexcCritical6 5" xfId="213" xr:uid="{00000000-0005-0000-0000-0000D5000000}"/>
    <cellStyle name="SAPBEXexcCritical6 6" xfId="214" xr:uid="{00000000-0005-0000-0000-0000D6000000}"/>
    <cellStyle name="SAPBEXexcCritical6 7" xfId="215" xr:uid="{00000000-0005-0000-0000-0000D7000000}"/>
    <cellStyle name="SAPBEXexcCritical6 8" xfId="216" xr:uid="{00000000-0005-0000-0000-0000D8000000}"/>
    <cellStyle name="SAPBEXexcCritical6 9" xfId="217" xr:uid="{00000000-0005-0000-0000-0000D9000000}"/>
    <cellStyle name="SAPBEXexcGood1" xfId="218" xr:uid="{00000000-0005-0000-0000-0000DA000000}"/>
    <cellStyle name="SAPBEXexcGood1 2" xfId="219" xr:uid="{00000000-0005-0000-0000-0000DB000000}"/>
    <cellStyle name="SAPBEXexcGood1 2 2" xfId="220" xr:uid="{00000000-0005-0000-0000-0000DC000000}"/>
    <cellStyle name="SAPBEXexcGood1 2 3" xfId="221" xr:uid="{00000000-0005-0000-0000-0000DD000000}"/>
    <cellStyle name="SAPBEXexcGood1 3" xfId="222" xr:uid="{00000000-0005-0000-0000-0000DE000000}"/>
    <cellStyle name="SAPBEXexcGood1 4" xfId="223" xr:uid="{00000000-0005-0000-0000-0000DF000000}"/>
    <cellStyle name="SAPBEXexcGood1 5" xfId="224" xr:uid="{00000000-0005-0000-0000-0000E0000000}"/>
    <cellStyle name="SAPBEXexcGood1 6" xfId="225" xr:uid="{00000000-0005-0000-0000-0000E1000000}"/>
    <cellStyle name="SAPBEXexcGood1 7" xfId="226" xr:uid="{00000000-0005-0000-0000-0000E2000000}"/>
    <cellStyle name="SAPBEXexcGood1 8" xfId="227" xr:uid="{00000000-0005-0000-0000-0000E3000000}"/>
    <cellStyle name="SAPBEXexcGood1 9" xfId="228" xr:uid="{00000000-0005-0000-0000-0000E4000000}"/>
    <cellStyle name="SAPBEXexcGood2" xfId="229" xr:uid="{00000000-0005-0000-0000-0000E5000000}"/>
    <cellStyle name="SAPBEXexcGood2 2" xfId="230" xr:uid="{00000000-0005-0000-0000-0000E6000000}"/>
    <cellStyle name="SAPBEXexcGood2 2 2" xfId="231" xr:uid="{00000000-0005-0000-0000-0000E7000000}"/>
    <cellStyle name="SAPBEXexcGood2 2 3" xfId="232" xr:uid="{00000000-0005-0000-0000-0000E8000000}"/>
    <cellStyle name="SAPBEXexcGood2 3" xfId="233" xr:uid="{00000000-0005-0000-0000-0000E9000000}"/>
    <cellStyle name="SAPBEXexcGood2 4" xfId="234" xr:uid="{00000000-0005-0000-0000-0000EA000000}"/>
    <cellStyle name="SAPBEXexcGood2 5" xfId="235" xr:uid="{00000000-0005-0000-0000-0000EB000000}"/>
    <cellStyle name="SAPBEXexcGood2 6" xfId="236" xr:uid="{00000000-0005-0000-0000-0000EC000000}"/>
    <cellStyle name="SAPBEXexcGood2 7" xfId="237" xr:uid="{00000000-0005-0000-0000-0000ED000000}"/>
    <cellStyle name="SAPBEXexcGood2 8" xfId="238" xr:uid="{00000000-0005-0000-0000-0000EE000000}"/>
    <cellStyle name="SAPBEXexcGood2 9" xfId="239" xr:uid="{00000000-0005-0000-0000-0000EF000000}"/>
    <cellStyle name="SAPBEXexcGood3" xfId="240" xr:uid="{00000000-0005-0000-0000-0000F0000000}"/>
    <cellStyle name="SAPBEXexcGood3 2" xfId="241" xr:uid="{00000000-0005-0000-0000-0000F1000000}"/>
    <cellStyle name="SAPBEXexcGood3 2 2" xfId="242" xr:uid="{00000000-0005-0000-0000-0000F2000000}"/>
    <cellStyle name="SAPBEXexcGood3 2 3" xfId="243" xr:uid="{00000000-0005-0000-0000-0000F3000000}"/>
    <cellStyle name="SAPBEXexcGood3 3" xfId="244" xr:uid="{00000000-0005-0000-0000-0000F4000000}"/>
    <cellStyle name="SAPBEXexcGood3 4" xfId="245" xr:uid="{00000000-0005-0000-0000-0000F5000000}"/>
    <cellStyle name="SAPBEXexcGood3 5" xfId="246" xr:uid="{00000000-0005-0000-0000-0000F6000000}"/>
    <cellStyle name="SAPBEXexcGood3 6" xfId="247" xr:uid="{00000000-0005-0000-0000-0000F7000000}"/>
    <cellStyle name="SAPBEXexcGood3 7" xfId="248" xr:uid="{00000000-0005-0000-0000-0000F8000000}"/>
    <cellStyle name="SAPBEXexcGood3 8" xfId="249" xr:uid="{00000000-0005-0000-0000-0000F9000000}"/>
    <cellStyle name="SAPBEXexcGood3 9" xfId="250" xr:uid="{00000000-0005-0000-0000-0000FA000000}"/>
    <cellStyle name="SAPBEXfilterDrill" xfId="251" xr:uid="{00000000-0005-0000-0000-0000FB000000}"/>
    <cellStyle name="SAPBEXfilterDrill 2" xfId="252" xr:uid="{00000000-0005-0000-0000-0000FC000000}"/>
    <cellStyle name="SAPBEXfilterDrill 2 2" xfId="253" xr:uid="{00000000-0005-0000-0000-0000FD000000}"/>
    <cellStyle name="SAPBEXfilterDrill 2 3" xfId="254" xr:uid="{00000000-0005-0000-0000-0000FE000000}"/>
    <cellStyle name="SAPBEXfilterDrill 3" xfId="255" xr:uid="{00000000-0005-0000-0000-0000FF000000}"/>
    <cellStyle name="SAPBEXfilterDrill 4" xfId="256" xr:uid="{00000000-0005-0000-0000-000000010000}"/>
    <cellStyle name="SAPBEXfilterDrill 5" xfId="257" xr:uid="{00000000-0005-0000-0000-000001010000}"/>
    <cellStyle name="SAPBEXfilterDrill 6" xfId="258" xr:uid="{00000000-0005-0000-0000-000002010000}"/>
    <cellStyle name="SAPBEXfilterDrill 7" xfId="259" xr:uid="{00000000-0005-0000-0000-000003010000}"/>
    <cellStyle name="SAPBEXfilterDrill 8" xfId="260" xr:uid="{00000000-0005-0000-0000-000004010000}"/>
    <cellStyle name="SAPBEXfilterDrill 9" xfId="261" xr:uid="{00000000-0005-0000-0000-000005010000}"/>
    <cellStyle name="SAPBEXfilterItem" xfId="262" xr:uid="{00000000-0005-0000-0000-000006010000}"/>
    <cellStyle name="SAPBEXfilterItem 2" xfId="263" xr:uid="{00000000-0005-0000-0000-000007010000}"/>
    <cellStyle name="SAPBEXfilterItem 2 2" xfId="264" xr:uid="{00000000-0005-0000-0000-000008010000}"/>
    <cellStyle name="SAPBEXfilterItem 2 3" xfId="265" xr:uid="{00000000-0005-0000-0000-000009010000}"/>
    <cellStyle name="SAPBEXfilterItem 3" xfId="266" xr:uid="{00000000-0005-0000-0000-00000A010000}"/>
    <cellStyle name="SAPBEXfilterItem 4" xfId="267" xr:uid="{00000000-0005-0000-0000-00000B010000}"/>
    <cellStyle name="SAPBEXfilterItem 5" xfId="268" xr:uid="{00000000-0005-0000-0000-00000C010000}"/>
    <cellStyle name="SAPBEXfilterItem 6" xfId="269" xr:uid="{00000000-0005-0000-0000-00000D010000}"/>
    <cellStyle name="SAPBEXfilterItem 7" xfId="270" xr:uid="{00000000-0005-0000-0000-00000E010000}"/>
    <cellStyle name="SAPBEXfilterItem 8" xfId="271" xr:uid="{00000000-0005-0000-0000-00000F010000}"/>
    <cellStyle name="SAPBEXfilterItem 9" xfId="272" xr:uid="{00000000-0005-0000-0000-000010010000}"/>
    <cellStyle name="SAPBEXfilterText" xfId="273" xr:uid="{00000000-0005-0000-0000-000011010000}"/>
    <cellStyle name="SAPBEXfilterText 2" xfId="274" xr:uid="{00000000-0005-0000-0000-000012010000}"/>
    <cellStyle name="SAPBEXfilterText 2 2" xfId="275" xr:uid="{00000000-0005-0000-0000-000013010000}"/>
    <cellStyle name="SAPBEXfilterText 2 3" xfId="276" xr:uid="{00000000-0005-0000-0000-000014010000}"/>
    <cellStyle name="SAPBEXfilterText 3" xfId="277" xr:uid="{00000000-0005-0000-0000-000015010000}"/>
    <cellStyle name="SAPBEXfilterText 4" xfId="278" xr:uid="{00000000-0005-0000-0000-000016010000}"/>
    <cellStyle name="SAPBEXfilterText 5" xfId="279" xr:uid="{00000000-0005-0000-0000-000017010000}"/>
    <cellStyle name="SAPBEXfilterText 6" xfId="280" xr:uid="{00000000-0005-0000-0000-000018010000}"/>
    <cellStyle name="SAPBEXfilterText 7" xfId="281" xr:uid="{00000000-0005-0000-0000-000019010000}"/>
    <cellStyle name="SAPBEXfilterText 8" xfId="282" xr:uid="{00000000-0005-0000-0000-00001A010000}"/>
    <cellStyle name="SAPBEXfilterText 9" xfId="283" xr:uid="{00000000-0005-0000-0000-00001B010000}"/>
    <cellStyle name="SAPBEXformats" xfId="284" xr:uid="{00000000-0005-0000-0000-00001C010000}"/>
    <cellStyle name="SAPBEXformats 2" xfId="285" xr:uid="{00000000-0005-0000-0000-00001D010000}"/>
    <cellStyle name="SAPBEXformats 2 2" xfId="286" xr:uid="{00000000-0005-0000-0000-00001E010000}"/>
    <cellStyle name="SAPBEXformats 2 3" xfId="287" xr:uid="{00000000-0005-0000-0000-00001F010000}"/>
    <cellStyle name="SAPBEXformats 3" xfId="288" xr:uid="{00000000-0005-0000-0000-000020010000}"/>
    <cellStyle name="SAPBEXformats 4" xfId="289" xr:uid="{00000000-0005-0000-0000-000021010000}"/>
    <cellStyle name="SAPBEXformats 5" xfId="290" xr:uid="{00000000-0005-0000-0000-000022010000}"/>
    <cellStyle name="SAPBEXformats 6" xfId="291" xr:uid="{00000000-0005-0000-0000-000023010000}"/>
    <cellStyle name="SAPBEXformats 7" xfId="292" xr:uid="{00000000-0005-0000-0000-000024010000}"/>
    <cellStyle name="SAPBEXformats 8" xfId="293" xr:uid="{00000000-0005-0000-0000-000025010000}"/>
    <cellStyle name="SAPBEXformats 9" xfId="294" xr:uid="{00000000-0005-0000-0000-000026010000}"/>
    <cellStyle name="SAPBEXheaderItem" xfId="295" xr:uid="{00000000-0005-0000-0000-000027010000}"/>
    <cellStyle name="SAPBEXheaderItem 2" xfId="296" xr:uid="{00000000-0005-0000-0000-000028010000}"/>
    <cellStyle name="SAPBEXheaderItem 2 2" xfId="297" xr:uid="{00000000-0005-0000-0000-000029010000}"/>
    <cellStyle name="SAPBEXheaderItem 2 3" xfId="298" xr:uid="{00000000-0005-0000-0000-00002A010000}"/>
    <cellStyle name="SAPBEXheaderItem 3" xfId="299" xr:uid="{00000000-0005-0000-0000-00002B010000}"/>
    <cellStyle name="SAPBEXheaderItem 4" xfId="300" xr:uid="{00000000-0005-0000-0000-00002C010000}"/>
    <cellStyle name="SAPBEXheaderItem 5" xfId="301" xr:uid="{00000000-0005-0000-0000-00002D010000}"/>
    <cellStyle name="SAPBEXheaderItem 6" xfId="302" xr:uid="{00000000-0005-0000-0000-00002E010000}"/>
    <cellStyle name="SAPBEXheaderItem 7" xfId="303" xr:uid="{00000000-0005-0000-0000-00002F010000}"/>
    <cellStyle name="SAPBEXheaderItem 8" xfId="304" xr:uid="{00000000-0005-0000-0000-000030010000}"/>
    <cellStyle name="SAPBEXheaderItem 9" xfId="305" xr:uid="{00000000-0005-0000-0000-000031010000}"/>
    <cellStyle name="SAPBEXheaderText" xfId="306" xr:uid="{00000000-0005-0000-0000-000032010000}"/>
    <cellStyle name="SAPBEXheaderText 2" xfId="307" xr:uid="{00000000-0005-0000-0000-000033010000}"/>
    <cellStyle name="SAPBEXheaderText 2 2" xfId="308" xr:uid="{00000000-0005-0000-0000-000034010000}"/>
    <cellStyle name="SAPBEXheaderText 2 3" xfId="309" xr:uid="{00000000-0005-0000-0000-000035010000}"/>
    <cellStyle name="SAPBEXheaderText 3" xfId="310" xr:uid="{00000000-0005-0000-0000-000036010000}"/>
    <cellStyle name="SAPBEXheaderText 4" xfId="311" xr:uid="{00000000-0005-0000-0000-000037010000}"/>
    <cellStyle name="SAPBEXheaderText 5" xfId="312" xr:uid="{00000000-0005-0000-0000-000038010000}"/>
    <cellStyle name="SAPBEXheaderText 6" xfId="313" xr:uid="{00000000-0005-0000-0000-000039010000}"/>
    <cellStyle name="SAPBEXheaderText 7" xfId="314" xr:uid="{00000000-0005-0000-0000-00003A010000}"/>
    <cellStyle name="SAPBEXheaderText 8" xfId="315" xr:uid="{00000000-0005-0000-0000-00003B010000}"/>
    <cellStyle name="SAPBEXheaderText 9" xfId="316" xr:uid="{00000000-0005-0000-0000-00003C010000}"/>
    <cellStyle name="SAPBEXHLevel0" xfId="317" xr:uid="{00000000-0005-0000-0000-00003D010000}"/>
    <cellStyle name="SAPBEXHLevel0 2" xfId="318" xr:uid="{00000000-0005-0000-0000-00003E010000}"/>
    <cellStyle name="SAPBEXHLevel0 2 2" xfId="319" xr:uid="{00000000-0005-0000-0000-00003F010000}"/>
    <cellStyle name="SAPBEXHLevel0 2 3" xfId="320" xr:uid="{00000000-0005-0000-0000-000040010000}"/>
    <cellStyle name="SAPBEXHLevel0 3" xfId="321" xr:uid="{00000000-0005-0000-0000-000041010000}"/>
    <cellStyle name="SAPBEXHLevel0 4" xfId="322" xr:uid="{00000000-0005-0000-0000-000042010000}"/>
    <cellStyle name="SAPBEXHLevel0 5" xfId="323" xr:uid="{00000000-0005-0000-0000-000043010000}"/>
    <cellStyle name="SAPBEXHLevel0 6" xfId="324" xr:uid="{00000000-0005-0000-0000-000044010000}"/>
    <cellStyle name="SAPBEXHLevel0 7" xfId="325" xr:uid="{00000000-0005-0000-0000-000045010000}"/>
    <cellStyle name="SAPBEXHLevel0 8" xfId="326" xr:uid="{00000000-0005-0000-0000-000046010000}"/>
    <cellStyle name="SAPBEXHLevel0 9" xfId="327" xr:uid="{00000000-0005-0000-0000-000047010000}"/>
    <cellStyle name="SAPBEXHLevel0X" xfId="328" xr:uid="{00000000-0005-0000-0000-000048010000}"/>
    <cellStyle name="SAPBEXHLevel0X 2" xfId="329" xr:uid="{00000000-0005-0000-0000-000049010000}"/>
    <cellStyle name="SAPBEXHLevel0X 2 2" xfId="330" xr:uid="{00000000-0005-0000-0000-00004A010000}"/>
    <cellStyle name="SAPBEXHLevel0X 2 3" xfId="331" xr:uid="{00000000-0005-0000-0000-00004B010000}"/>
    <cellStyle name="SAPBEXHLevel0X 3" xfId="332" xr:uid="{00000000-0005-0000-0000-00004C010000}"/>
    <cellStyle name="SAPBEXHLevel0X 4" xfId="333" xr:uid="{00000000-0005-0000-0000-00004D010000}"/>
    <cellStyle name="SAPBEXHLevel0X 5" xfId="334" xr:uid="{00000000-0005-0000-0000-00004E010000}"/>
    <cellStyle name="SAPBEXHLevel0X 6" xfId="335" xr:uid="{00000000-0005-0000-0000-00004F010000}"/>
    <cellStyle name="SAPBEXHLevel0X 7" xfId="336" xr:uid="{00000000-0005-0000-0000-000050010000}"/>
    <cellStyle name="SAPBEXHLevel0X 8" xfId="337" xr:uid="{00000000-0005-0000-0000-000051010000}"/>
    <cellStyle name="SAPBEXHLevel0X 9" xfId="338" xr:uid="{00000000-0005-0000-0000-000052010000}"/>
    <cellStyle name="SAPBEXHLevel1" xfId="339" xr:uid="{00000000-0005-0000-0000-000053010000}"/>
    <cellStyle name="SAPBEXHLevel1 2" xfId="340" xr:uid="{00000000-0005-0000-0000-000054010000}"/>
    <cellStyle name="SAPBEXHLevel1 2 2" xfId="341" xr:uid="{00000000-0005-0000-0000-000055010000}"/>
    <cellStyle name="SAPBEXHLevel1 2 3" xfId="342" xr:uid="{00000000-0005-0000-0000-000056010000}"/>
    <cellStyle name="SAPBEXHLevel1 3" xfId="343" xr:uid="{00000000-0005-0000-0000-000057010000}"/>
    <cellStyle name="SAPBEXHLevel1 4" xfId="344" xr:uid="{00000000-0005-0000-0000-000058010000}"/>
    <cellStyle name="SAPBEXHLevel1 5" xfId="345" xr:uid="{00000000-0005-0000-0000-000059010000}"/>
    <cellStyle name="SAPBEXHLevel1 6" xfId="346" xr:uid="{00000000-0005-0000-0000-00005A010000}"/>
    <cellStyle name="SAPBEXHLevel1 7" xfId="347" xr:uid="{00000000-0005-0000-0000-00005B010000}"/>
    <cellStyle name="SAPBEXHLevel1 8" xfId="348" xr:uid="{00000000-0005-0000-0000-00005C010000}"/>
    <cellStyle name="SAPBEXHLevel1 9" xfId="349" xr:uid="{00000000-0005-0000-0000-00005D010000}"/>
    <cellStyle name="SAPBEXHLevel1X" xfId="350" xr:uid="{00000000-0005-0000-0000-00005E010000}"/>
    <cellStyle name="SAPBEXHLevel1X 2" xfId="351" xr:uid="{00000000-0005-0000-0000-00005F010000}"/>
    <cellStyle name="SAPBEXHLevel1X 2 2" xfId="352" xr:uid="{00000000-0005-0000-0000-000060010000}"/>
    <cellStyle name="SAPBEXHLevel1X 2 3" xfId="353" xr:uid="{00000000-0005-0000-0000-000061010000}"/>
    <cellStyle name="SAPBEXHLevel1X 3" xfId="354" xr:uid="{00000000-0005-0000-0000-000062010000}"/>
    <cellStyle name="SAPBEXHLevel1X 4" xfId="355" xr:uid="{00000000-0005-0000-0000-000063010000}"/>
    <cellStyle name="SAPBEXHLevel1X 5" xfId="356" xr:uid="{00000000-0005-0000-0000-000064010000}"/>
    <cellStyle name="SAPBEXHLevel1X 6" xfId="357" xr:uid="{00000000-0005-0000-0000-000065010000}"/>
    <cellStyle name="SAPBEXHLevel1X 7" xfId="358" xr:uid="{00000000-0005-0000-0000-000066010000}"/>
    <cellStyle name="SAPBEXHLevel1X 8" xfId="359" xr:uid="{00000000-0005-0000-0000-000067010000}"/>
    <cellStyle name="SAPBEXHLevel1X 9" xfId="360" xr:uid="{00000000-0005-0000-0000-000068010000}"/>
    <cellStyle name="SAPBEXHLevel2" xfId="361" xr:uid="{00000000-0005-0000-0000-000069010000}"/>
    <cellStyle name="SAPBEXHLevel2 2" xfId="362" xr:uid="{00000000-0005-0000-0000-00006A010000}"/>
    <cellStyle name="SAPBEXHLevel2 2 2" xfId="363" xr:uid="{00000000-0005-0000-0000-00006B010000}"/>
    <cellStyle name="SAPBEXHLevel2 2 2 2" xfId="364" xr:uid="{00000000-0005-0000-0000-00006C010000}"/>
    <cellStyle name="SAPBEXHLevel2 2 2 3" xfId="365" xr:uid="{00000000-0005-0000-0000-00006D010000}"/>
    <cellStyle name="SAPBEXHLevel2 2 3" xfId="366" xr:uid="{00000000-0005-0000-0000-00006E010000}"/>
    <cellStyle name="SAPBEXHLevel2 2 4" xfId="367" xr:uid="{00000000-0005-0000-0000-00006F010000}"/>
    <cellStyle name="SAPBEXHLevel2 2 5" xfId="368" xr:uid="{00000000-0005-0000-0000-000070010000}"/>
    <cellStyle name="SAPBEXHLevel2 2 6" xfId="369" xr:uid="{00000000-0005-0000-0000-000071010000}"/>
    <cellStyle name="SAPBEXHLevel2 3" xfId="370" xr:uid="{00000000-0005-0000-0000-000072010000}"/>
    <cellStyle name="SAPBEXHLevel2 4" xfId="371" xr:uid="{00000000-0005-0000-0000-000073010000}"/>
    <cellStyle name="SAPBEXHLevel2 5" xfId="372" xr:uid="{00000000-0005-0000-0000-000074010000}"/>
    <cellStyle name="SAPBEXHLevel2 6" xfId="373" xr:uid="{00000000-0005-0000-0000-000075010000}"/>
    <cellStyle name="SAPBEXHLevel2 7" xfId="374" xr:uid="{00000000-0005-0000-0000-000076010000}"/>
    <cellStyle name="SAPBEXHLevel2 8" xfId="375" xr:uid="{00000000-0005-0000-0000-000077010000}"/>
    <cellStyle name="SAPBEXHLevel2 9" xfId="376" xr:uid="{00000000-0005-0000-0000-000078010000}"/>
    <cellStyle name="SAPBEXHLevel2X" xfId="377" xr:uid="{00000000-0005-0000-0000-000079010000}"/>
    <cellStyle name="SAPBEXHLevel2X 2" xfId="378" xr:uid="{00000000-0005-0000-0000-00007A010000}"/>
    <cellStyle name="SAPBEXHLevel2X 2 2" xfId="379" xr:uid="{00000000-0005-0000-0000-00007B010000}"/>
    <cellStyle name="SAPBEXHLevel2X 2 3" xfId="380" xr:uid="{00000000-0005-0000-0000-00007C010000}"/>
    <cellStyle name="SAPBEXHLevel2X 3" xfId="381" xr:uid="{00000000-0005-0000-0000-00007D010000}"/>
    <cellStyle name="SAPBEXHLevel2X 4" xfId="382" xr:uid="{00000000-0005-0000-0000-00007E010000}"/>
    <cellStyle name="SAPBEXHLevel2X 5" xfId="383" xr:uid="{00000000-0005-0000-0000-00007F010000}"/>
    <cellStyle name="SAPBEXHLevel2X 6" xfId="384" xr:uid="{00000000-0005-0000-0000-000080010000}"/>
    <cellStyle name="SAPBEXHLevel2X 7" xfId="385" xr:uid="{00000000-0005-0000-0000-000081010000}"/>
    <cellStyle name="SAPBEXHLevel2X 8" xfId="386" xr:uid="{00000000-0005-0000-0000-000082010000}"/>
    <cellStyle name="SAPBEXHLevel2X 9" xfId="387" xr:uid="{00000000-0005-0000-0000-000083010000}"/>
    <cellStyle name="SAPBEXHLevel3" xfId="388" xr:uid="{00000000-0005-0000-0000-000084010000}"/>
    <cellStyle name="SAPBEXHLevel3 2" xfId="389" xr:uid="{00000000-0005-0000-0000-000085010000}"/>
    <cellStyle name="SAPBEXHLevel3 2 2" xfId="390" xr:uid="{00000000-0005-0000-0000-000086010000}"/>
    <cellStyle name="SAPBEXHLevel3 2 3" xfId="391" xr:uid="{00000000-0005-0000-0000-000087010000}"/>
    <cellStyle name="SAPBEXHLevel3 3" xfId="392" xr:uid="{00000000-0005-0000-0000-000088010000}"/>
    <cellStyle name="SAPBEXHLevel3 4" xfId="393" xr:uid="{00000000-0005-0000-0000-000089010000}"/>
    <cellStyle name="SAPBEXHLevel3 5" xfId="394" xr:uid="{00000000-0005-0000-0000-00008A010000}"/>
    <cellStyle name="SAPBEXHLevel3 6" xfId="395" xr:uid="{00000000-0005-0000-0000-00008B010000}"/>
    <cellStyle name="SAPBEXHLevel3 7" xfId="396" xr:uid="{00000000-0005-0000-0000-00008C010000}"/>
    <cellStyle name="SAPBEXHLevel3 8" xfId="397" xr:uid="{00000000-0005-0000-0000-00008D010000}"/>
    <cellStyle name="SAPBEXHLevel3 9" xfId="398" xr:uid="{00000000-0005-0000-0000-00008E010000}"/>
    <cellStyle name="SAPBEXHLevel3X" xfId="399" xr:uid="{00000000-0005-0000-0000-00008F010000}"/>
    <cellStyle name="SAPBEXHLevel3X 2" xfId="400" xr:uid="{00000000-0005-0000-0000-000090010000}"/>
    <cellStyle name="SAPBEXHLevel3X 2 2" xfId="401" xr:uid="{00000000-0005-0000-0000-000091010000}"/>
    <cellStyle name="SAPBEXHLevel3X 2 3" xfId="402" xr:uid="{00000000-0005-0000-0000-000092010000}"/>
    <cellStyle name="SAPBEXHLevel3X 3" xfId="403" xr:uid="{00000000-0005-0000-0000-000093010000}"/>
    <cellStyle name="SAPBEXHLevel3X 4" xfId="404" xr:uid="{00000000-0005-0000-0000-000094010000}"/>
    <cellStyle name="SAPBEXHLevel3X 5" xfId="405" xr:uid="{00000000-0005-0000-0000-000095010000}"/>
    <cellStyle name="SAPBEXHLevel3X 6" xfId="406" xr:uid="{00000000-0005-0000-0000-000096010000}"/>
    <cellStyle name="SAPBEXHLevel3X 7" xfId="407" xr:uid="{00000000-0005-0000-0000-000097010000}"/>
    <cellStyle name="SAPBEXHLevel3X 8" xfId="408" xr:uid="{00000000-0005-0000-0000-000098010000}"/>
    <cellStyle name="SAPBEXHLevel3X 9" xfId="409" xr:uid="{00000000-0005-0000-0000-000099010000}"/>
    <cellStyle name="SAPBEXinputData" xfId="410" xr:uid="{00000000-0005-0000-0000-00009A010000}"/>
    <cellStyle name="SAPBEXresData" xfId="411" xr:uid="{00000000-0005-0000-0000-00009B010000}"/>
    <cellStyle name="SAPBEXresData 2" xfId="412" xr:uid="{00000000-0005-0000-0000-00009C010000}"/>
    <cellStyle name="SAPBEXresData 2 2" xfId="413" xr:uid="{00000000-0005-0000-0000-00009D010000}"/>
    <cellStyle name="SAPBEXresData 2 3" xfId="414" xr:uid="{00000000-0005-0000-0000-00009E010000}"/>
    <cellStyle name="SAPBEXresData 3" xfId="415" xr:uid="{00000000-0005-0000-0000-00009F010000}"/>
    <cellStyle name="SAPBEXresData 4" xfId="416" xr:uid="{00000000-0005-0000-0000-0000A0010000}"/>
    <cellStyle name="SAPBEXresData 5" xfId="417" xr:uid="{00000000-0005-0000-0000-0000A1010000}"/>
    <cellStyle name="SAPBEXresData 6" xfId="418" xr:uid="{00000000-0005-0000-0000-0000A2010000}"/>
    <cellStyle name="SAPBEXresData 7" xfId="419" xr:uid="{00000000-0005-0000-0000-0000A3010000}"/>
    <cellStyle name="SAPBEXresData 8" xfId="420" xr:uid="{00000000-0005-0000-0000-0000A4010000}"/>
    <cellStyle name="SAPBEXresData 9" xfId="421" xr:uid="{00000000-0005-0000-0000-0000A5010000}"/>
    <cellStyle name="SAPBEXresDataEmph" xfId="422" xr:uid="{00000000-0005-0000-0000-0000A6010000}"/>
    <cellStyle name="SAPBEXresDataEmph 2" xfId="423" xr:uid="{00000000-0005-0000-0000-0000A7010000}"/>
    <cellStyle name="SAPBEXresDataEmph 2 2" xfId="424" xr:uid="{00000000-0005-0000-0000-0000A8010000}"/>
    <cellStyle name="SAPBEXresDataEmph 2 3" xfId="425" xr:uid="{00000000-0005-0000-0000-0000A9010000}"/>
    <cellStyle name="SAPBEXresDataEmph 3" xfId="426" xr:uid="{00000000-0005-0000-0000-0000AA010000}"/>
    <cellStyle name="SAPBEXresDataEmph 4" xfId="427" xr:uid="{00000000-0005-0000-0000-0000AB010000}"/>
    <cellStyle name="SAPBEXresDataEmph 5" xfId="428" xr:uid="{00000000-0005-0000-0000-0000AC010000}"/>
    <cellStyle name="SAPBEXresDataEmph 6" xfId="429" xr:uid="{00000000-0005-0000-0000-0000AD010000}"/>
    <cellStyle name="SAPBEXresDataEmph 7" xfId="430" xr:uid="{00000000-0005-0000-0000-0000AE010000}"/>
    <cellStyle name="SAPBEXresDataEmph 8" xfId="431" xr:uid="{00000000-0005-0000-0000-0000AF010000}"/>
    <cellStyle name="SAPBEXresDataEmph 9" xfId="432" xr:uid="{00000000-0005-0000-0000-0000B0010000}"/>
    <cellStyle name="SAPBEXresItem" xfId="433" xr:uid="{00000000-0005-0000-0000-0000B1010000}"/>
    <cellStyle name="SAPBEXresItem 2" xfId="434" xr:uid="{00000000-0005-0000-0000-0000B2010000}"/>
    <cellStyle name="SAPBEXresItem 2 2" xfId="435" xr:uid="{00000000-0005-0000-0000-0000B3010000}"/>
    <cellStyle name="SAPBEXresItem 2 3" xfId="436" xr:uid="{00000000-0005-0000-0000-0000B4010000}"/>
    <cellStyle name="SAPBEXresItem 3" xfId="437" xr:uid="{00000000-0005-0000-0000-0000B5010000}"/>
    <cellStyle name="SAPBEXresItem 4" xfId="438" xr:uid="{00000000-0005-0000-0000-0000B6010000}"/>
    <cellStyle name="SAPBEXresItem 5" xfId="439" xr:uid="{00000000-0005-0000-0000-0000B7010000}"/>
    <cellStyle name="SAPBEXresItem 6" xfId="440" xr:uid="{00000000-0005-0000-0000-0000B8010000}"/>
    <cellStyle name="SAPBEXresItem 7" xfId="441" xr:uid="{00000000-0005-0000-0000-0000B9010000}"/>
    <cellStyle name="SAPBEXresItem 8" xfId="442" xr:uid="{00000000-0005-0000-0000-0000BA010000}"/>
    <cellStyle name="SAPBEXresItem 9" xfId="443" xr:uid="{00000000-0005-0000-0000-0000BB010000}"/>
    <cellStyle name="SAPBEXresItemX" xfId="444" xr:uid="{00000000-0005-0000-0000-0000BC010000}"/>
    <cellStyle name="SAPBEXresItemX 2" xfId="445" xr:uid="{00000000-0005-0000-0000-0000BD010000}"/>
    <cellStyle name="SAPBEXresItemX 2 2" xfId="446" xr:uid="{00000000-0005-0000-0000-0000BE010000}"/>
    <cellStyle name="SAPBEXresItemX 2 3" xfId="447" xr:uid="{00000000-0005-0000-0000-0000BF010000}"/>
    <cellStyle name="SAPBEXresItemX 3" xfId="448" xr:uid="{00000000-0005-0000-0000-0000C0010000}"/>
    <cellStyle name="SAPBEXresItemX 4" xfId="449" xr:uid="{00000000-0005-0000-0000-0000C1010000}"/>
    <cellStyle name="SAPBEXresItemX 5" xfId="450" xr:uid="{00000000-0005-0000-0000-0000C2010000}"/>
    <cellStyle name="SAPBEXresItemX 6" xfId="451" xr:uid="{00000000-0005-0000-0000-0000C3010000}"/>
    <cellStyle name="SAPBEXresItemX 7" xfId="452" xr:uid="{00000000-0005-0000-0000-0000C4010000}"/>
    <cellStyle name="SAPBEXresItemX 8" xfId="453" xr:uid="{00000000-0005-0000-0000-0000C5010000}"/>
    <cellStyle name="SAPBEXresItemX 9" xfId="454" xr:uid="{00000000-0005-0000-0000-0000C6010000}"/>
    <cellStyle name="SAPBEXstdData" xfId="455" xr:uid="{00000000-0005-0000-0000-0000C7010000}"/>
    <cellStyle name="SAPBEXstdData 2" xfId="456" xr:uid="{00000000-0005-0000-0000-0000C8010000}"/>
    <cellStyle name="SAPBEXstdData 2 2" xfId="457" xr:uid="{00000000-0005-0000-0000-0000C9010000}"/>
    <cellStyle name="SAPBEXstdData 2 2 2" xfId="458" xr:uid="{00000000-0005-0000-0000-0000CA010000}"/>
    <cellStyle name="SAPBEXstdData 2 2 3" xfId="459" xr:uid="{00000000-0005-0000-0000-0000CB010000}"/>
    <cellStyle name="SAPBEXstdData 2 3" xfId="460" xr:uid="{00000000-0005-0000-0000-0000CC010000}"/>
    <cellStyle name="SAPBEXstdData 2 4" xfId="461" xr:uid="{00000000-0005-0000-0000-0000CD010000}"/>
    <cellStyle name="SAPBEXstdData 2 5" xfId="462" xr:uid="{00000000-0005-0000-0000-0000CE010000}"/>
    <cellStyle name="SAPBEXstdData 2 6" xfId="463" xr:uid="{00000000-0005-0000-0000-0000CF010000}"/>
    <cellStyle name="SAPBEXstdData 3" xfId="464" xr:uid="{00000000-0005-0000-0000-0000D0010000}"/>
    <cellStyle name="SAPBEXstdData 4" xfId="465" xr:uid="{00000000-0005-0000-0000-0000D1010000}"/>
    <cellStyle name="SAPBEXstdData 5" xfId="466" xr:uid="{00000000-0005-0000-0000-0000D2010000}"/>
    <cellStyle name="SAPBEXstdData 6" xfId="467" xr:uid="{00000000-0005-0000-0000-0000D3010000}"/>
    <cellStyle name="SAPBEXstdData 7" xfId="468" xr:uid="{00000000-0005-0000-0000-0000D4010000}"/>
    <cellStyle name="SAPBEXstdData 8" xfId="469" xr:uid="{00000000-0005-0000-0000-0000D5010000}"/>
    <cellStyle name="SAPBEXstdData 9" xfId="470" xr:uid="{00000000-0005-0000-0000-0000D6010000}"/>
    <cellStyle name="SAPBEXstdDataEmph" xfId="471" xr:uid="{00000000-0005-0000-0000-0000D7010000}"/>
    <cellStyle name="SAPBEXstdDataEmph 2" xfId="472" xr:uid="{00000000-0005-0000-0000-0000D8010000}"/>
    <cellStyle name="SAPBEXstdDataEmph 2 2" xfId="473" xr:uid="{00000000-0005-0000-0000-0000D9010000}"/>
    <cellStyle name="SAPBEXstdDataEmph 2 3" xfId="474" xr:uid="{00000000-0005-0000-0000-0000DA010000}"/>
    <cellStyle name="SAPBEXstdDataEmph 3" xfId="475" xr:uid="{00000000-0005-0000-0000-0000DB010000}"/>
    <cellStyle name="SAPBEXstdDataEmph 4" xfId="476" xr:uid="{00000000-0005-0000-0000-0000DC010000}"/>
    <cellStyle name="SAPBEXstdDataEmph 5" xfId="477" xr:uid="{00000000-0005-0000-0000-0000DD010000}"/>
    <cellStyle name="SAPBEXstdDataEmph 6" xfId="478" xr:uid="{00000000-0005-0000-0000-0000DE010000}"/>
    <cellStyle name="SAPBEXstdDataEmph 7" xfId="479" xr:uid="{00000000-0005-0000-0000-0000DF010000}"/>
    <cellStyle name="SAPBEXstdDataEmph 8" xfId="480" xr:uid="{00000000-0005-0000-0000-0000E0010000}"/>
    <cellStyle name="SAPBEXstdDataEmph 9" xfId="481" xr:uid="{00000000-0005-0000-0000-0000E1010000}"/>
    <cellStyle name="SAPBEXstdItem" xfId="482" xr:uid="{00000000-0005-0000-0000-0000E2010000}"/>
    <cellStyle name="SAPBEXstdItem 2" xfId="483" xr:uid="{00000000-0005-0000-0000-0000E3010000}"/>
    <cellStyle name="SAPBEXstdItem 2 2" xfId="484" xr:uid="{00000000-0005-0000-0000-0000E4010000}"/>
    <cellStyle name="SAPBEXstdItem 2 3" xfId="485" xr:uid="{00000000-0005-0000-0000-0000E5010000}"/>
    <cellStyle name="SAPBEXstdItem 3" xfId="486" xr:uid="{00000000-0005-0000-0000-0000E6010000}"/>
    <cellStyle name="SAPBEXstdItem 4" xfId="487" xr:uid="{00000000-0005-0000-0000-0000E7010000}"/>
    <cellStyle name="SAPBEXstdItem 5" xfId="488" xr:uid="{00000000-0005-0000-0000-0000E8010000}"/>
    <cellStyle name="SAPBEXstdItem 6" xfId="489" xr:uid="{00000000-0005-0000-0000-0000E9010000}"/>
    <cellStyle name="SAPBEXstdItem 7" xfId="490" xr:uid="{00000000-0005-0000-0000-0000EA010000}"/>
    <cellStyle name="SAPBEXstdItem 8" xfId="491" xr:uid="{00000000-0005-0000-0000-0000EB010000}"/>
    <cellStyle name="SAPBEXstdItem 9" xfId="492" xr:uid="{00000000-0005-0000-0000-0000EC010000}"/>
    <cellStyle name="SAPBEXstdItemX" xfId="493" xr:uid="{00000000-0005-0000-0000-0000ED010000}"/>
    <cellStyle name="SAPBEXstdItemX 2" xfId="494" xr:uid="{00000000-0005-0000-0000-0000EE010000}"/>
    <cellStyle name="SAPBEXstdItemX 2 2" xfId="495" xr:uid="{00000000-0005-0000-0000-0000EF010000}"/>
    <cellStyle name="SAPBEXstdItemX 2 3" xfId="496" xr:uid="{00000000-0005-0000-0000-0000F0010000}"/>
    <cellStyle name="SAPBEXstdItemX 3" xfId="497" xr:uid="{00000000-0005-0000-0000-0000F1010000}"/>
    <cellStyle name="SAPBEXstdItemX 4" xfId="498" xr:uid="{00000000-0005-0000-0000-0000F2010000}"/>
    <cellStyle name="SAPBEXstdItemX 5" xfId="499" xr:uid="{00000000-0005-0000-0000-0000F3010000}"/>
    <cellStyle name="SAPBEXstdItemX 6" xfId="500" xr:uid="{00000000-0005-0000-0000-0000F4010000}"/>
    <cellStyle name="SAPBEXstdItemX 7" xfId="501" xr:uid="{00000000-0005-0000-0000-0000F5010000}"/>
    <cellStyle name="SAPBEXstdItemX 8" xfId="502" xr:uid="{00000000-0005-0000-0000-0000F6010000}"/>
    <cellStyle name="SAPBEXstdItemX 9" xfId="503" xr:uid="{00000000-0005-0000-0000-0000F7010000}"/>
    <cellStyle name="SAPBEXtitle" xfId="504" xr:uid="{00000000-0005-0000-0000-0000F8010000}"/>
    <cellStyle name="SAPBEXtitle 2" xfId="505" xr:uid="{00000000-0005-0000-0000-0000F9010000}"/>
    <cellStyle name="SAPBEXtitle 2 2" xfId="506" xr:uid="{00000000-0005-0000-0000-0000FA010000}"/>
    <cellStyle name="SAPBEXtitle 2 3" xfId="507" xr:uid="{00000000-0005-0000-0000-0000FB010000}"/>
    <cellStyle name="SAPBEXtitle 3" xfId="508" xr:uid="{00000000-0005-0000-0000-0000FC010000}"/>
    <cellStyle name="SAPBEXtitle 4" xfId="509" xr:uid="{00000000-0005-0000-0000-0000FD010000}"/>
    <cellStyle name="SAPBEXtitle 5" xfId="510" xr:uid="{00000000-0005-0000-0000-0000FE010000}"/>
    <cellStyle name="SAPBEXtitle 6" xfId="511" xr:uid="{00000000-0005-0000-0000-0000FF010000}"/>
    <cellStyle name="SAPBEXtitle 7" xfId="512" xr:uid="{00000000-0005-0000-0000-000000020000}"/>
    <cellStyle name="SAPBEXtitle 8" xfId="513" xr:uid="{00000000-0005-0000-0000-000001020000}"/>
    <cellStyle name="SAPBEXtitle 9" xfId="514" xr:uid="{00000000-0005-0000-0000-000002020000}"/>
    <cellStyle name="SAPBEXundefined" xfId="515" xr:uid="{00000000-0005-0000-0000-000003020000}"/>
    <cellStyle name="SAPBEXundefined 2" xfId="516" xr:uid="{00000000-0005-0000-0000-000004020000}"/>
    <cellStyle name="SAPBEXundefined 2 2" xfId="517" xr:uid="{00000000-0005-0000-0000-000005020000}"/>
    <cellStyle name="SAPBEXundefined 2 3" xfId="518" xr:uid="{00000000-0005-0000-0000-000006020000}"/>
    <cellStyle name="SAPBEXundefined 3" xfId="519" xr:uid="{00000000-0005-0000-0000-000007020000}"/>
    <cellStyle name="SAPBEXundefined 4" xfId="520" xr:uid="{00000000-0005-0000-0000-000008020000}"/>
    <cellStyle name="SAPBEXundefined 5" xfId="521" xr:uid="{00000000-0005-0000-0000-000009020000}"/>
    <cellStyle name="SAPBEXundefined 6" xfId="522" xr:uid="{00000000-0005-0000-0000-00000A020000}"/>
    <cellStyle name="SAPBEXundefined 7" xfId="523" xr:uid="{00000000-0005-0000-0000-00000B020000}"/>
    <cellStyle name="SAPBEXundefined 8" xfId="524" xr:uid="{00000000-0005-0000-0000-00000C020000}"/>
    <cellStyle name="SAPBEXundefined 9" xfId="525" xr:uid="{00000000-0005-0000-0000-00000D020000}"/>
    <cellStyle name="SEM-BPS-data" xfId="526" xr:uid="{00000000-0005-0000-0000-00000E020000}"/>
    <cellStyle name="SEM-BPS-head" xfId="527" xr:uid="{00000000-0005-0000-0000-00000F020000}"/>
    <cellStyle name="SEM-BPS-headdata" xfId="528" xr:uid="{00000000-0005-0000-0000-000010020000}"/>
    <cellStyle name="SEM-BPS-headkey" xfId="529" xr:uid="{00000000-0005-0000-0000-000011020000}"/>
    <cellStyle name="SEM-BPS-input-on" xfId="530" xr:uid="{00000000-0005-0000-0000-000012020000}"/>
    <cellStyle name="SEM-BPS-key" xfId="531" xr:uid="{00000000-0005-0000-0000-000013020000}"/>
    <cellStyle name="SEM-BPS-sub1" xfId="532" xr:uid="{00000000-0005-0000-0000-000014020000}"/>
    <cellStyle name="SEM-BPS-sub2" xfId="533" xr:uid="{00000000-0005-0000-0000-000015020000}"/>
    <cellStyle name="SEM-BPS-total" xfId="534" xr:uid="{00000000-0005-0000-0000-000016020000}"/>
    <cellStyle name="ZYPLAN0507" xfId="535" xr:uid="{00000000-0005-0000-0000-000017020000}"/>
    <cellStyle name="zyRazdjel" xfId="536" xr:uid="{00000000-0005-0000-0000-000018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0</xdr:row>
      <xdr:rowOff>57150</xdr:rowOff>
    </xdr:from>
    <xdr:to>
      <xdr:col>0</xdr:col>
      <xdr:colOff>542926</xdr:colOff>
      <xdr:row>0</xdr:row>
      <xdr:rowOff>590550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FAF7A2C-41FA-43B8-8BCD-DE740ADDC8F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6" y="57150"/>
          <a:ext cx="438150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600075</xdr:colOff>
      <xdr:row>0</xdr:row>
      <xdr:rowOff>581025</xdr:rowOff>
    </xdr:from>
    <xdr:to>
      <xdr:col>3</xdr:col>
      <xdr:colOff>581025</xdr:colOff>
      <xdr:row>0</xdr:row>
      <xdr:rowOff>581025</xdr:rowOff>
    </xdr:to>
    <xdr:cxnSp macro="">
      <xdr:nvCxnSpPr>
        <xdr:cNvPr id="3" name="Ravni poveznik 2">
          <a:extLst>
            <a:ext uri="{FF2B5EF4-FFF2-40B4-BE49-F238E27FC236}">
              <a16:creationId xmlns:a16="http://schemas.microsoft.com/office/drawing/2014/main" id="{506334A4-A05A-4214-9331-0DF058FC5C47}"/>
            </a:ext>
          </a:extLst>
        </xdr:cNvPr>
        <xdr:cNvCxnSpPr/>
      </xdr:nvCxnSpPr>
      <xdr:spPr>
        <a:xfrm>
          <a:off x="600075" y="581025"/>
          <a:ext cx="180975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ist/Desktop/RASPORED%20FOLDERA/PODUZECA/ZADVARJE/ZADVARJE%202025/Prilog%201%20-%20Tablica%20za%20izradu%20prora&#269;una%20JLP(R)S%20%20-%20ZADVARJ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ŽETAK"/>
      <sheetName val=" Račun prihoda i rashoda"/>
      <sheetName val="Prihodi i rashodi po izvorima"/>
      <sheetName val="Rashodi prema funkcijskoj kl"/>
      <sheetName val="Račun financiranja"/>
      <sheetName val="Račun financiranja po izvorima"/>
      <sheetName val="POSEBNI DIO"/>
      <sheetName val="List2"/>
    </sheetNames>
    <sheetDataSet>
      <sheetData sheetId="0">
        <row r="35">
          <cell r="H35">
            <v>87463</v>
          </cell>
        </row>
      </sheetData>
      <sheetData sheetId="1">
        <row r="11">
          <cell r="D11">
            <v>654598.15</v>
          </cell>
        </row>
      </sheetData>
      <sheetData sheetId="2">
        <row r="29">
          <cell r="C29">
            <v>422500</v>
          </cell>
        </row>
      </sheetData>
      <sheetData sheetId="3"/>
      <sheetData sheetId="4">
        <row r="8">
          <cell r="D8">
            <v>0</v>
          </cell>
        </row>
      </sheetData>
      <sheetData sheetId="5"/>
      <sheetData sheetId="6">
        <row r="10">
          <cell r="D10">
            <v>71100</v>
          </cell>
        </row>
        <row r="38">
          <cell r="D38">
            <v>5000</v>
          </cell>
        </row>
        <row r="43">
          <cell r="D43">
            <v>0</v>
          </cell>
        </row>
        <row r="96">
          <cell r="D96">
            <v>45000</v>
          </cell>
        </row>
        <row r="109">
          <cell r="D109">
            <v>6000</v>
          </cell>
        </row>
        <row r="119">
          <cell r="D119">
            <v>3000</v>
          </cell>
        </row>
        <row r="137">
          <cell r="D137">
            <v>5000</v>
          </cell>
        </row>
        <row r="155">
          <cell r="D155">
            <v>50000</v>
          </cell>
        </row>
        <row r="166">
          <cell r="D166">
            <v>50000</v>
          </cell>
        </row>
        <row r="185">
          <cell r="D185">
            <v>50000</v>
          </cell>
        </row>
        <row r="218">
          <cell r="D218">
            <v>0</v>
          </cell>
        </row>
        <row r="231">
          <cell r="D231">
            <v>0</v>
          </cell>
        </row>
        <row r="235">
          <cell r="C235">
            <v>0</v>
          </cell>
        </row>
        <row r="263">
          <cell r="D263">
            <v>500</v>
          </cell>
        </row>
        <row r="271">
          <cell r="D271">
            <v>2000</v>
          </cell>
        </row>
        <row r="278">
          <cell r="D278">
            <v>0</v>
          </cell>
        </row>
        <row r="314">
          <cell r="D314">
            <v>2000</v>
          </cell>
        </row>
        <row r="328">
          <cell r="D328">
            <v>14500</v>
          </cell>
        </row>
        <row r="350">
          <cell r="C350">
            <v>0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2"/>
  <sheetViews>
    <sheetView workbookViewId="0">
      <selection activeCell="I4" sqref="I4"/>
    </sheetView>
  </sheetViews>
  <sheetFormatPr defaultRowHeight="15" x14ac:dyDescent="0.25"/>
  <cols>
    <col min="5" max="10" width="22.140625" customWidth="1"/>
  </cols>
  <sheetData>
    <row r="1" spans="1:10" ht="48" customHeight="1" x14ac:dyDescent="0.25">
      <c r="B1" s="115" t="s">
        <v>308</v>
      </c>
      <c r="C1" s="115"/>
      <c r="D1" s="115"/>
      <c r="E1" s="114"/>
    </row>
    <row r="2" spans="1:10" ht="59.25" customHeight="1" x14ac:dyDescent="0.25">
      <c r="A2" s="116" t="s">
        <v>309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10" ht="42" customHeight="1" x14ac:dyDescent="0.25">
      <c r="A3" s="122" t="s">
        <v>246</v>
      </c>
      <c r="B3" s="122"/>
      <c r="C3" s="122"/>
      <c r="D3" s="122"/>
      <c r="E3" s="122"/>
      <c r="F3" s="122"/>
      <c r="G3" s="122"/>
      <c r="H3" s="122"/>
      <c r="I3" s="122"/>
      <c r="J3" s="122"/>
    </row>
    <row r="4" spans="1:10" ht="18" customHeight="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</row>
    <row r="5" spans="1:10" ht="15.75" x14ac:dyDescent="0.25">
      <c r="A5" s="122" t="s">
        <v>94</v>
      </c>
      <c r="B5" s="122"/>
      <c r="C5" s="122"/>
      <c r="D5" s="122"/>
      <c r="E5" s="122"/>
      <c r="F5" s="122"/>
      <c r="G5" s="122"/>
      <c r="H5" s="122"/>
      <c r="I5" s="135"/>
      <c r="J5" s="135"/>
    </row>
    <row r="6" spans="1:10" ht="18" x14ac:dyDescent="0.25">
      <c r="A6" s="16"/>
      <c r="B6" s="16"/>
      <c r="C6" s="16"/>
      <c r="D6" s="16"/>
      <c r="E6" s="16"/>
      <c r="F6" s="16"/>
      <c r="G6" s="16"/>
      <c r="H6" s="16"/>
      <c r="I6" s="17"/>
      <c r="J6" s="17"/>
    </row>
    <row r="7" spans="1:10" ht="18" customHeight="1" x14ac:dyDescent="0.25">
      <c r="A7" s="122" t="s">
        <v>95</v>
      </c>
      <c r="B7" s="123"/>
      <c r="C7" s="123"/>
      <c r="D7" s="123"/>
      <c r="E7" s="123"/>
      <c r="F7" s="123"/>
      <c r="G7" s="123"/>
      <c r="H7" s="123"/>
      <c r="I7" s="123"/>
      <c r="J7" s="123"/>
    </row>
    <row r="8" spans="1:10" ht="18" x14ac:dyDescent="0.25">
      <c r="A8" s="18"/>
      <c r="B8" s="19"/>
      <c r="C8" s="19"/>
      <c r="D8" s="19"/>
      <c r="E8" s="20"/>
      <c r="F8" s="21"/>
      <c r="G8" s="21"/>
      <c r="H8" s="21"/>
      <c r="I8" s="21"/>
      <c r="J8" s="22" t="s">
        <v>96</v>
      </c>
    </row>
    <row r="9" spans="1:10" ht="25.5" x14ac:dyDescent="0.25">
      <c r="A9" s="23"/>
      <c r="B9" s="24"/>
      <c r="C9" s="24"/>
      <c r="D9" s="25"/>
      <c r="E9" s="26"/>
      <c r="F9" s="27" t="s">
        <v>97</v>
      </c>
      <c r="G9" s="27" t="s">
        <v>98</v>
      </c>
      <c r="H9" s="27" t="s">
        <v>99</v>
      </c>
      <c r="I9" s="27" t="s">
        <v>100</v>
      </c>
      <c r="J9" s="27" t="s">
        <v>101</v>
      </c>
    </row>
    <row r="10" spans="1:10" x14ac:dyDescent="0.25">
      <c r="A10" s="127" t="s">
        <v>21</v>
      </c>
      <c r="B10" s="121"/>
      <c r="C10" s="121"/>
      <c r="D10" s="121"/>
      <c r="E10" s="136"/>
      <c r="F10" s="28">
        <f>F11+F12</f>
        <v>552589.02999999991</v>
      </c>
      <c r="G10" s="28">
        <f>G11+G12</f>
        <v>1062643</v>
      </c>
      <c r="H10" s="28">
        <f>H11+H12</f>
        <v>1302050</v>
      </c>
      <c r="I10" s="28">
        <f>I11+I12</f>
        <v>1210190</v>
      </c>
      <c r="J10" s="28">
        <f>J11+J12</f>
        <v>1197190</v>
      </c>
    </row>
    <row r="11" spans="1:10" x14ac:dyDescent="0.25">
      <c r="A11" s="137" t="s">
        <v>22</v>
      </c>
      <c r="B11" s="138"/>
      <c r="C11" s="138"/>
      <c r="D11" s="138"/>
      <c r="E11" s="134"/>
      <c r="F11" s="29">
        <f>' Račun prihoda i rashoda'!D11</f>
        <v>552589.02999999991</v>
      </c>
      <c r="G11" s="29">
        <f>' Račun prihoda i rashoda'!E11</f>
        <v>1062643</v>
      </c>
      <c r="H11" s="29">
        <f>' Račun prihoda i rashoda'!F11</f>
        <v>1302050</v>
      </c>
      <c r="I11" s="29">
        <f>' Račun prihoda i rashoda'!G11</f>
        <v>1210190</v>
      </c>
      <c r="J11" s="29">
        <f>' Račun prihoda i rashoda'!H11</f>
        <v>1197190</v>
      </c>
    </row>
    <row r="12" spans="1:10" x14ac:dyDescent="0.25">
      <c r="A12" s="133" t="s">
        <v>102</v>
      </c>
      <c r="B12" s="134"/>
      <c r="C12" s="134"/>
      <c r="D12" s="134"/>
      <c r="E12" s="134"/>
      <c r="F12" s="29">
        <f>' Račun prihoda i rashoda'!D18</f>
        <v>0</v>
      </c>
      <c r="G12" s="29">
        <f>' Račun prihoda i rashoda'!E18</f>
        <v>0</v>
      </c>
      <c r="H12" s="29">
        <f>' Račun prihoda i rashoda'!F18</f>
        <v>0</v>
      </c>
      <c r="I12" s="29">
        <f>' Račun prihoda i rashoda'!G18</f>
        <v>0</v>
      </c>
      <c r="J12" s="29">
        <f>' Račun prihoda i rashoda'!H18</f>
        <v>0</v>
      </c>
    </row>
    <row r="13" spans="1:10" x14ac:dyDescent="0.25">
      <c r="A13" s="30" t="s">
        <v>23</v>
      </c>
      <c r="B13" s="31"/>
      <c r="C13" s="31"/>
      <c r="D13" s="31"/>
      <c r="E13" s="31"/>
      <c r="F13" s="28">
        <f>F14+F15</f>
        <v>548489.85</v>
      </c>
      <c r="G13" s="28">
        <f>G14+G15</f>
        <v>1062643</v>
      </c>
      <c r="H13" s="28">
        <f>H14+H15</f>
        <v>1302050</v>
      </c>
      <c r="I13" s="28">
        <f>I14+I15</f>
        <v>1210190</v>
      </c>
      <c r="J13" s="28">
        <f>J14+J15</f>
        <v>1197190</v>
      </c>
    </row>
    <row r="14" spans="1:10" x14ac:dyDescent="0.25">
      <c r="A14" s="139" t="s">
        <v>103</v>
      </c>
      <c r="B14" s="138"/>
      <c r="C14" s="138"/>
      <c r="D14" s="138"/>
      <c r="E14" s="138"/>
      <c r="F14" s="29">
        <f>' Račun prihoda i rashoda'!D27</f>
        <v>493867.1</v>
      </c>
      <c r="G14" s="29">
        <f>' Račun prihoda i rashoda'!E27</f>
        <v>631393</v>
      </c>
      <c r="H14" s="29">
        <f>' Račun prihoda i rashoda'!F27</f>
        <v>837250</v>
      </c>
      <c r="I14" s="29">
        <f>' Račun prihoda i rashoda'!G27</f>
        <v>754690</v>
      </c>
      <c r="J14" s="29">
        <f>' Račun prihoda i rashoda'!H27</f>
        <v>741690</v>
      </c>
    </row>
    <row r="15" spans="1:10" x14ac:dyDescent="0.25">
      <c r="A15" s="133" t="s">
        <v>24</v>
      </c>
      <c r="B15" s="134"/>
      <c r="C15" s="134"/>
      <c r="D15" s="134"/>
      <c r="E15" s="134"/>
      <c r="F15" s="29">
        <f>' Račun prihoda i rashoda'!D35</f>
        <v>54622.75</v>
      </c>
      <c r="G15" s="29">
        <f>' Račun prihoda i rashoda'!E35</f>
        <v>431250</v>
      </c>
      <c r="H15" s="29">
        <f>' Račun prihoda i rashoda'!F35</f>
        <v>464800</v>
      </c>
      <c r="I15" s="29">
        <f>' Račun prihoda i rashoda'!G35</f>
        <v>455500</v>
      </c>
      <c r="J15" s="29">
        <f>' Račun prihoda i rashoda'!H35</f>
        <v>455500</v>
      </c>
    </row>
    <row r="16" spans="1:10" x14ac:dyDescent="0.25">
      <c r="A16" s="120" t="s">
        <v>104</v>
      </c>
      <c r="B16" s="121"/>
      <c r="C16" s="121"/>
      <c r="D16" s="121"/>
      <c r="E16" s="121"/>
      <c r="F16" s="28">
        <f>F10-F13</f>
        <v>4099.1799999999348</v>
      </c>
      <c r="G16" s="28">
        <f>G10-G13</f>
        <v>0</v>
      </c>
      <c r="H16" s="28">
        <f>H10-H13</f>
        <v>0</v>
      </c>
      <c r="I16" s="28">
        <f>I10-I13</f>
        <v>0</v>
      </c>
      <c r="J16" s="28">
        <f>J10-J13</f>
        <v>0</v>
      </c>
    </row>
    <row r="17" spans="1:10" ht="18" x14ac:dyDescent="0.25">
      <c r="A17" s="16"/>
      <c r="B17" s="32"/>
      <c r="C17" s="32"/>
      <c r="D17" s="32"/>
      <c r="E17" s="32"/>
      <c r="F17" s="32"/>
      <c r="G17" s="32"/>
      <c r="H17" s="33"/>
      <c r="I17" s="33"/>
      <c r="J17" s="33"/>
    </row>
    <row r="18" spans="1:10" ht="18" customHeight="1" x14ac:dyDescent="0.25">
      <c r="A18" s="122" t="s">
        <v>105</v>
      </c>
      <c r="B18" s="123"/>
      <c r="C18" s="123"/>
      <c r="D18" s="123"/>
      <c r="E18" s="123"/>
      <c r="F18" s="123"/>
      <c r="G18" s="123"/>
      <c r="H18" s="123"/>
      <c r="I18" s="123"/>
      <c r="J18" s="123"/>
    </row>
    <row r="19" spans="1:10" ht="18" x14ac:dyDescent="0.25">
      <c r="A19" s="16"/>
      <c r="B19" s="32"/>
      <c r="C19" s="32"/>
      <c r="D19" s="32"/>
      <c r="E19" s="32"/>
      <c r="F19" s="32"/>
      <c r="G19" s="32"/>
      <c r="H19" s="33"/>
      <c r="I19" s="33"/>
      <c r="J19" s="33"/>
    </row>
    <row r="20" spans="1:10" ht="25.5" x14ac:dyDescent="0.25">
      <c r="A20" s="23"/>
      <c r="B20" s="24"/>
      <c r="C20" s="24"/>
      <c r="D20" s="25"/>
      <c r="E20" s="26"/>
      <c r="F20" s="27" t="s">
        <v>97</v>
      </c>
      <c r="G20" s="27" t="s">
        <v>98</v>
      </c>
      <c r="H20" s="27" t="s">
        <v>99</v>
      </c>
      <c r="I20" s="27" t="s">
        <v>100</v>
      </c>
      <c r="J20" s="27" t="s">
        <v>101</v>
      </c>
    </row>
    <row r="21" spans="1:10" x14ac:dyDescent="0.25">
      <c r="A21" s="133" t="s">
        <v>25</v>
      </c>
      <c r="B21" s="134"/>
      <c r="C21" s="134"/>
      <c r="D21" s="134"/>
      <c r="E21" s="134"/>
      <c r="F21" s="29">
        <v>0</v>
      </c>
      <c r="G21" s="29">
        <v>0</v>
      </c>
      <c r="H21" s="29">
        <v>0</v>
      </c>
      <c r="I21" s="29">
        <v>0</v>
      </c>
      <c r="J21" s="29">
        <v>0</v>
      </c>
    </row>
    <row r="22" spans="1:10" x14ac:dyDescent="0.25">
      <c r="A22" s="133" t="s">
        <v>106</v>
      </c>
      <c r="B22" s="134"/>
      <c r="C22" s="134"/>
      <c r="D22" s="134"/>
      <c r="E22" s="134"/>
      <c r="F22" s="29">
        <v>0</v>
      </c>
      <c r="G22" s="29">
        <v>0</v>
      </c>
      <c r="H22" s="29">
        <v>0</v>
      </c>
      <c r="I22" s="29">
        <v>0</v>
      </c>
      <c r="J22" s="29">
        <v>0</v>
      </c>
    </row>
    <row r="23" spans="1:10" x14ac:dyDescent="0.25">
      <c r="A23" s="120" t="s">
        <v>107</v>
      </c>
      <c r="B23" s="121"/>
      <c r="C23" s="121"/>
      <c r="D23" s="121"/>
      <c r="E23" s="121"/>
      <c r="F23" s="28">
        <f>F21-F22</f>
        <v>0</v>
      </c>
      <c r="G23" s="28">
        <f>G21-G22</f>
        <v>0</v>
      </c>
      <c r="H23" s="28">
        <f>H21-H22</f>
        <v>0</v>
      </c>
      <c r="I23" s="28">
        <f>I21-I22</f>
        <v>0</v>
      </c>
      <c r="J23" s="28">
        <f>J21-J22</f>
        <v>0</v>
      </c>
    </row>
    <row r="24" spans="1:10" x14ac:dyDescent="0.25">
      <c r="A24" s="120" t="s">
        <v>108</v>
      </c>
      <c r="B24" s="121"/>
      <c r="C24" s="121"/>
      <c r="D24" s="121"/>
      <c r="E24" s="121"/>
      <c r="F24" s="28">
        <f>F16+F23</f>
        <v>4099.1799999999348</v>
      </c>
      <c r="G24" s="28">
        <f>G16+G23</f>
        <v>0</v>
      </c>
      <c r="H24" s="28">
        <f>H16+H23</f>
        <v>0</v>
      </c>
      <c r="I24" s="28">
        <f>I16+I23</f>
        <v>0</v>
      </c>
      <c r="J24" s="28">
        <f>J16+J23</f>
        <v>0</v>
      </c>
    </row>
    <row r="25" spans="1:10" ht="18" x14ac:dyDescent="0.25">
      <c r="A25" s="34"/>
      <c r="B25" s="32"/>
      <c r="C25" s="32"/>
      <c r="D25" s="32"/>
      <c r="E25" s="32"/>
      <c r="F25" s="32"/>
      <c r="G25" s="32"/>
      <c r="H25" s="33"/>
      <c r="I25" s="33"/>
      <c r="J25" s="33"/>
    </row>
    <row r="26" spans="1:10" ht="18" customHeight="1" x14ac:dyDescent="0.25">
      <c r="A26" s="122" t="s">
        <v>109</v>
      </c>
      <c r="B26" s="123"/>
      <c r="C26" s="123"/>
      <c r="D26" s="123"/>
      <c r="E26" s="123"/>
      <c r="F26" s="123"/>
      <c r="G26" s="123"/>
      <c r="H26" s="123"/>
      <c r="I26" s="123"/>
      <c r="J26" s="123"/>
    </row>
    <row r="27" spans="1:10" ht="18" customHeight="1" x14ac:dyDescent="0.25">
      <c r="A27" s="35"/>
      <c r="B27" s="36"/>
      <c r="C27" s="36"/>
      <c r="D27" s="36"/>
      <c r="E27" s="36"/>
      <c r="F27" s="36"/>
      <c r="G27" s="36"/>
      <c r="H27" s="36"/>
      <c r="I27" s="36"/>
      <c r="J27" s="36"/>
    </row>
    <row r="28" spans="1:10" ht="25.5" x14ac:dyDescent="0.25">
      <c r="A28" s="23"/>
      <c r="B28" s="24"/>
      <c r="C28" s="24"/>
      <c r="D28" s="25"/>
      <c r="E28" s="26"/>
      <c r="F28" s="27" t="s">
        <v>97</v>
      </c>
      <c r="G28" s="27" t="s">
        <v>98</v>
      </c>
      <c r="H28" s="27" t="s">
        <v>99</v>
      </c>
      <c r="I28" s="27" t="s">
        <v>100</v>
      </c>
      <c r="J28" s="27" t="s">
        <v>101</v>
      </c>
    </row>
    <row r="29" spans="1:10" ht="15" customHeight="1" x14ac:dyDescent="0.25">
      <c r="A29" s="124" t="s">
        <v>110</v>
      </c>
      <c r="B29" s="125"/>
      <c r="C29" s="125"/>
      <c r="D29" s="125"/>
      <c r="E29" s="126"/>
      <c r="F29" s="37">
        <v>-4099</v>
      </c>
      <c r="G29" s="37">
        <f>F31</f>
        <v>0</v>
      </c>
      <c r="H29" s="37">
        <f>G39</f>
        <v>0.17999999993480742</v>
      </c>
      <c r="I29" s="37">
        <f t="shared" ref="I29:J29" si="0">H39</f>
        <v>0.17999999993480742</v>
      </c>
      <c r="J29" s="37">
        <f t="shared" si="0"/>
        <v>0.17999999993480742</v>
      </c>
    </row>
    <row r="30" spans="1:10" ht="15" customHeight="1" x14ac:dyDescent="0.25">
      <c r="A30" s="120" t="s">
        <v>111</v>
      </c>
      <c r="B30" s="121"/>
      <c r="C30" s="121"/>
      <c r="D30" s="121"/>
      <c r="E30" s="121"/>
      <c r="F30" s="38">
        <f>F24+F29</f>
        <v>0.17999999993480742</v>
      </c>
      <c r="G30" s="38">
        <f>G24+G29</f>
        <v>0</v>
      </c>
      <c r="H30" s="38">
        <f>H24+H29</f>
        <v>0.17999999993480742</v>
      </c>
      <c r="I30" s="38">
        <f>I24+I29</f>
        <v>0.17999999993480742</v>
      </c>
      <c r="J30" s="39">
        <f>J24+J29</f>
        <v>0.17999999993480742</v>
      </c>
    </row>
    <row r="31" spans="1:10" ht="45" customHeight="1" x14ac:dyDescent="0.25">
      <c r="A31" s="127" t="s">
        <v>112</v>
      </c>
      <c r="B31" s="128"/>
      <c r="C31" s="128"/>
      <c r="D31" s="128"/>
      <c r="E31" s="129"/>
      <c r="F31" s="38">
        <v>0</v>
      </c>
      <c r="G31" s="38">
        <f>G30</f>
        <v>0</v>
      </c>
      <c r="H31" s="38">
        <f>H16+H23+H29-H30</f>
        <v>0</v>
      </c>
      <c r="I31" s="38">
        <f>I16+I23+I29-I30</f>
        <v>0</v>
      </c>
      <c r="J31" s="39">
        <f>J16+J23+J29-J30</f>
        <v>0</v>
      </c>
    </row>
    <row r="32" spans="1:10" ht="18" customHeight="1" x14ac:dyDescent="0.25">
      <c r="A32" s="40"/>
      <c r="B32" s="41"/>
      <c r="C32" s="41"/>
      <c r="D32" s="41"/>
      <c r="E32" s="41"/>
      <c r="F32" s="41"/>
      <c r="G32" s="41"/>
      <c r="H32" s="41"/>
      <c r="I32" s="41"/>
      <c r="J32" s="41"/>
    </row>
    <row r="33" spans="1:10" ht="18" customHeight="1" x14ac:dyDescent="0.25">
      <c r="A33" s="130" t="s">
        <v>113</v>
      </c>
      <c r="B33" s="130"/>
      <c r="C33" s="130"/>
      <c r="D33" s="130"/>
      <c r="E33" s="130"/>
      <c r="F33" s="130"/>
      <c r="G33" s="130"/>
      <c r="H33" s="130"/>
      <c r="I33" s="130"/>
      <c r="J33" s="130"/>
    </row>
    <row r="34" spans="1:10" ht="18" x14ac:dyDescent="0.25">
      <c r="A34" s="42"/>
      <c r="B34" s="43"/>
      <c r="C34" s="43"/>
      <c r="D34" s="43"/>
      <c r="E34" s="43"/>
      <c r="F34" s="43"/>
      <c r="G34" s="43"/>
      <c r="H34" s="44"/>
      <c r="I34" s="44"/>
      <c r="J34" s="44"/>
    </row>
    <row r="35" spans="1:10" ht="25.5" x14ac:dyDescent="0.25">
      <c r="A35" s="45"/>
      <c r="B35" s="46"/>
      <c r="C35" s="46"/>
      <c r="D35" s="47"/>
      <c r="E35" s="48"/>
      <c r="F35" s="27" t="s">
        <v>97</v>
      </c>
      <c r="G35" s="27" t="s">
        <v>98</v>
      </c>
      <c r="H35" s="27" t="s">
        <v>99</v>
      </c>
      <c r="I35" s="27" t="s">
        <v>100</v>
      </c>
      <c r="J35" s="27" t="s">
        <v>101</v>
      </c>
    </row>
    <row r="36" spans="1:10" x14ac:dyDescent="0.25">
      <c r="A36" s="124" t="s">
        <v>110</v>
      </c>
      <c r="B36" s="125"/>
      <c r="C36" s="125"/>
      <c r="D36" s="125"/>
      <c r="E36" s="126"/>
      <c r="F36" s="37">
        <f>F29</f>
        <v>-4099</v>
      </c>
      <c r="G36" s="37">
        <f>F39</f>
        <v>0.17999999993480742</v>
      </c>
      <c r="H36" s="37">
        <f>G39</f>
        <v>0.17999999993480742</v>
      </c>
      <c r="I36" s="37">
        <f>H39</f>
        <v>0.17999999993480742</v>
      </c>
      <c r="J36" s="49">
        <f>I39</f>
        <v>0.17999999993480742</v>
      </c>
    </row>
    <row r="37" spans="1:10" ht="28.5" customHeight="1" x14ac:dyDescent="0.25">
      <c r="A37" s="124" t="s">
        <v>114</v>
      </c>
      <c r="B37" s="125"/>
      <c r="C37" s="125"/>
      <c r="D37" s="125"/>
      <c r="E37" s="126"/>
      <c r="F37" s="37">
        <v>0</v>
      </c>
      <c r="G37" s="37">
        <v>0</v>
      </c>
      <c r="H37" s="37">
        <v>0</v>
      </c>
      <c r="I37" s="37">
        <v>0</v>
      </c>
      <c r="J37" s="49">
        <v>0</v>
      </c>
    </row>
    <row r="38" spans="1:10" x14ac:dyDescent="0.25">
      <c r="A38" s="124" t="s">
        <v>115</v>
      </c>
      <c r="B38" s="131"/>
      <c r="C38" s="131"/>
      <c r="D38" s="131"/>
      <c r="E38" s="132"/>
      <c r="F38" s="37">
        <f>F24</f>
        <v>4099.1799999999348</v>
      </c>
      <c r="G38" s="37">
        <f>G24</f>
        <v>0</v>
      </c>
      <c r="H38" s="37">
        <f>H24</f>
        <v>0</v>
      </c>
      <c r="I38" s="37">
        <v>0</v>
      </c>
      <c r="J38" s="49">
        <v>0</v>
      </c>
    </row>
    <row r="39" spans="1:10" ht="15" customHeight="1" x14ac:dyDescent="0.25">
      <c r="A39" s="120" t="s">
        <v>111</v>
      </c>
      <c r="B39" s="121"/>
      <c r="C39" s="121"/>
      <c r="D39" s="121"/>
      <c r="E39" s="121"/>
      <c r="F39" s="50">
        <f>F36-F37+F38</f>
        <v>0.17999999993480742</v>
      </c>
      <c r="G39" s="50">
        <f>G36-G37+G38</f>
        <v>0.17999999993480742</v>
      </c>
      <c r="H39" s="50">
        <f>H36+H38</f>
        <v>0.17999999993480742</v>
      </c>
      <c r="I39" s="50">
        <f>I36-I37+I38</f>
        <v>0.17999999993480742</v>
      </c>
      <c r="J39" s="51">
        <f>J36-J37+J38</f>
        <v>0.17999999993480742</v>
      </c>
    </row>
    <row r="40" spans="1:10" ht="17.25" customHeight="1" x14ac:dyDescent="0.25"/>
    <row r="41" spans="1:10" x14ac:dyDescent="0.25">
      <c r="A41" s="118"/>
      <c r="B41" s="119"/>
      <c r="C41" s="119"/>
      <c r="D41" s="119"/>
      <c r="E41" s="119"/>
      <c r="F41" s="119"/>
      <c r="G41" s="119"/>
      <c r="H41" s="119"/>
      <c r="I41" s="119"/>
      <c r="J41" s="119"/>
    </row>
    <row r="42" spans="1:10" ht="9" customHeight="1" x14ac:dyDescent="0.25"/>
  </sheetData>
  <mergeCells count="26">
    <mergeCell ref="A14:E14"/>
    <mergeCell ref="A15:E15"/>
    <mergeCell ref="A16:E16"/>
    <mergeCell ref="A18:J18"/>
    <mergeCell ref="A21:E21"/>
    <mergeCell ref="A5:J5"/>
    <mergeCell ref="A7:J7"/>
    <mergeCell ref="A10:E10"/>
    <mergeCell ref="A11:E11"/>
    <mergeCell ref="A12:E12"/>
    <mergeCell ref="B1:D1"/>
    <mergeCell ref="A2:J2"/>
    <mergeCell ref="A41:J41"/>
    <mergeCell ref="A23:E23"/>
    <mergeCell ref="A24:E24"/>
    <mergeCell ref="A26:J26"/>
    <mergeCell ref="A29:E29"/>
    <mergeCell ref="A30:E30"/>
    <mergeCell ref="A31:E31"/>
    <mergeCell ref="A33:J33"/>
    <mergeCell ref="A36:E36"/>
    <mergeCell ref="A37:E37"/>
    <mergeCell ref="A38:E38"/>
    <mergeCell ref="A39:E39"/>
    <mergeCell ref="A22:E22"/>
    <mergeCell ref="A3:J3"/>
  </mergeCells>
  <pageMargins left="0.7" right="0.7" top="0.75" bottom="0.75" header="0.3" footer="0.3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9"/>
  <sheetViews>
    <sheetView topLeftCell="B25" workbookViewId="0">
      <selection activeCell="F15" sqref="F15:H15"/>
    </sheetView>
  </sheetViews>
  <sheetFormatPr defaultRowHeight="15" x14ac:dyDescent="0.25"/>
  <cols>
    <col min="1" max="1" width="6.42578125" bestFit="1" customWidth="1"/>
    <col min="2" max="2" width="7.42578125" bestFit="1" customWidth="1"/>
    <col min="3" max="8" width="22.140625" customWidth="1"/>
  </cols>
  <sheetData>
    <row r="1" spans="1:10" ht="42" customHeight="1" x14ac:dyDescent="0.25">
      <c r="A1" s="122" t="s">
        <v>246</v>
      </c>
      <c r="B1" s="122"/>
      <c r="C1" s="122"/>
      <c r="D1" s="122"/>
      <c r="E1" s="122"/>
      <c r="F1" s="122"/>
      <c r="G1" s="122"/>
      <c r="H1" s="122"/>
      <c r="I1" s="52"/>
      <c r="J1" s="52"/>
    </row>
    <row r="2" spans="1:10" ht="18" customHeight="1" x14ac:dyDescent="0.25">
      <c r="A2" s="16"/>
      <c r="B2" s="16"/>
      <c r="C2" s="16"/>
      <c r="D2" s="16"/>
      <c r="E2" s="16"/>
      <c r="F2" s="16"/>
      <c r="G2" s="16"/>
      <c r="H2" s="16"/>
    </row>
    <row r="3" spans="1:10" ht="15.75" customHeight="1" x14ac:dyDescent="0.25">
      <c r="A3" s="122" t="s">
        <v>94</v>
      </c>
      <c r="B3" s="122"/>
      <c r="C3" s="122"/>
      <c r="D3" s="122"/>
      <c r="E3" s="122"/>
      <c r="F3" s="122"/>
      <c r="G3" s="135"/>
      <c r="H3" s="135"/>
    </row>
    <row r="4" spans="1:10" ht="18" x14ac:dyDescent="0.25">
      <c r="A4" s="16"/>
      <c r="B4" s="16"/>
      <c r="C4" s="16"/>
      <c r="D4" s="16"/>
      <c r="E4" s="16"/>
      <c r="F4" s="16"/>
      <c r="G4" s="17"/>
      <c r="H4" s="17"/>
    </row>
    <row r="5" spans="1:10" ht="18" customHeight="1" x14ac:dyDescent="0.25">
      <c r="A5" s="122" t="s">
        <v>116</v>
      </c>
      <c r="B5" s="123"/>
      <c r="C5" s="123"/>
      <c r="D5" s="123"/>
      <c r="E5" s="123"/>
      <c r="F5" s="123"/>
      <c r="G5" s="123"/>
      <c r="H5" s="123"/>
    </row>
    <row r="6" spans="1:10" ht="18" x14ac:dyDescent="0.25">
      <c r="A6" s="16"/>
      <c r="B6" s="16"/>
      <c r="C6" s="16"/>
      <c r="D6" s="16"/>
      <c r="E6" s="16"/>
      <c r="F6" s="16"/>
      <c r="G6" s="17"/>
      <c r="H6" s="17"/>
    </row>
    <row r="7" spans="1:10" ht="15.75" customHeight="1" x14ac:dyDescent="0.25">
      <c r="A7" s="122" t="s">
        <v>117</v>
      </c>
      <c r="B7" s="140"/>
      <c r="C7" s="140"/>
      <c r="D7" s="140"/>
      <c r="E7" s="140"/>
      <c r="F7" s="140"/>
      <c r="G7" s="140"/>
      <c r="H7" s="140"/>
    </row>
    <row r="8" spans="1:10" ht="18" x14ac:dyDescent="0.25">
      <c r="A8" s="16"/>
      <c r="B8" s="16"/>
      <c r="C8" s="16"/>
      <c r="D8" s="16"/>
      <c r="E8" s="16"/>
      <c r="F8" s="16"/>
      <c r="G8" s="17"/>
      <c r="H8" s="17"/>
    </row>
    <row r="9" spans="1:10" ht="25.5" x14ac:dyDescent="0.25">
      <c r="A9" s="53" t="s">
        <v>118</v>
      </c>
      <c r="B9" s="54" t="s">
        <v>119</v>
      </c>
      <c r="C9" s="54" t="s">
        <v>120</v>
      </c>
      <c r="D9" s="54" t="s">
        <v>121</v>
      </c>
      <c r="E9" s="53" t="s">
        <v>98</v>
      </c>
      <c r="F9" s="53" t="s">
        <v>99</v>
      </c>
      <c r="G9" s="53" t="s">
        <v>100</v>
      </c>
      <c r="H9" s="53" t="s">
        <v>101</v>
      </c>
    </row>
    <row r="10" spans="1:10" x14ac:dyDescent="0.25">
      <c r="A10" s="55"/>
      <c r="B10" s="56"/>
      <c r="C10" s="57" t="s">
        <v>21</v>
      </c>
      <c r="D10" s="58">
        <f>D11+D18</f>
        <v>552589.02999999991</v>
      </c>
      <c r="E10" s="58">
        <f>E11+E18</f>
        <v>1062643</v>
      </c>
      <c r="F10" s="58">
        <f>F11+F18</f>
        <v>1302050</v>
      </c>
      <c r="G10" s="58">
        <f>G11+G18</f>
        <v>1210190</v>
      </c>
      <c r="H10" s="58">
        <f>H11+H18</f>
        <v>1197190</v>
      </c>
    </row>
    <row r="11" spans="1:10" ht="15.75" customHeight="1" x14ac:dyDescent="0.25">
      <c r="A11" s="59">
        <v>6</v>
      </c>
      <c r="B11" s="59"/>
      <c r="C11" s="59" t="s">
        <v>1</v>
      </c>
      <c r="D11" s="60">
        <f>SUM(D12:D17)</f>
        <v>552589.02999999991</v>
      </c>
      <c r="E11" s="60">
        <f t="shared" ref="E11:H11" si="0">SUM(E12:E17)</f>
        <v>1062643</v>
      </c>
      <c r="F11" s="60">
        <f t="shared" si="0"/>
        <v>1302050</v>
      </c>
      <c r="G11" s="60">
        <f t="shared" si="0"/>
        <v>1210190</v>
      </c>
      <c r="H11" s="60">
        <f t="shared" si="0"/>
        <v>1197190</v>
      </c>
    </row>
    <row r="12" spans="1:10" ht="15.75" customHeight="1" x14ac:dyDescent="0.25">
      <c r="A12" s="59"/>
      <c r="B12" s="61">
        <v>61</v>
      </c>
      <c r="C12" s="61" t="s">
        <v>2</v>
      </c>
      <c r="D12" s="62">
        <v>212800.13</v>
      </c>
      <c r="E12" s="62">
        <v>109780</v>
      </c>
      <c r="F12" s="62">
        <f>'Prihodi i rashodi po izvorima'!D12-F14</f>
        <v>126450</v>
      </c>
      <c r="G12" s="62">
        <f>'Prihodi i rashodi po izvorima'!E12-G14</f>
        <v>120950</v>
      </c>
      <c r="H12" s="62">
        <f>'Prihodi i rashodi po izvorima'!F12-H14</f>
        <v>121450</v>
      </c>
    </row>
    <row r="13" spans="1:10" ht="51" x14ac:dyDescent="0.25">
      <c r="A13" s="63"/>
      <c r="B13" s="61">
        <v>63</v>
      </c>
      <c r="C13" s="61" t="s">
        <v>122</v>
      </c>
      <c r="D13" s="62">
        <v>199099.71</v>
      </c>
      <c r="E13" s="62">
        <v>836963</v>
      </c>
      <c r="F13" s="62">
        <f>'Prihodi i rashodi po izvorima'!D16</f>
        <v>1038100</v>
      </c>
      <c r="G13" s="62">
        <f>'Prihodi i rashodi po izvorima'!E16</f>
        <v>957740</v>
      </c>
      <c r="H13" s="62">
        <f>'Prihodi i rashodi po izvorima'!F16</f>
        <v>957740</v>
      </c>
    </row>
    <row r="14" spans="1:10" x14ac:dyDescent="0.25">
      <c r="A14" s="63"/>
      <c r="B14" s="61">
        <v>64</v>
      </c>
      <c r="C14" s="61" t="s">
        <v>3</v>
      </c>
      <c r="D14" s="62">
        <v>11603.22</v>
      </c>
      <c r="E14" s="62">
        <v>37000</v>
      </c>
      <c r="F14" s="62">
        <v>11000</v>
      </c>
      <c r="G14" s="62">
        <v>11000</v>
      </c>
      <c r="H14" s="62">
        <v>11000</v>
      </c>
    </row>
    <row r="15" spans="1:10" ht="51" x14ac:dyDescent="0.25">
      <c r="A15" s="63"/>
      <c r="B15" s="61">
        <v>65</v>
      </c>
      <c r="C15" s="61" t="s">
        <v>123</v>
      </c>
      <c r="D15" s="62">
        <v>129085.97</v>
      </c>
      <c r="E15" s="62">
        <v>78900</v>
      </c>
      <c r="F15" s="62">
        <f>'Prihodi i rashodi po izvorima'!D15+'Prihodi i rashodi po izvorima'!D14</f>
        <v>116500</v>
      </c>
      <c r="G15" s="62">
        <f>'Prihodi i rashodi po izvorima'!E15+'Prihodi i rashodi po izvorima'!E14</f>
        <v>110500</v>
      </c>
      <c r="H15" s="62">
        <f>'Prihodi i rashodi po izvorima'!F15+'Prihodi i rashodi po izvorima'!F14</f>
        <v>97000</v>
      </c>
    </row>
    <row r="16" spans="1:10" ht="51" x14ac:dyDescent="0.25">
      <c r="A16" s="63"/>
      <c r="B16" s="61">
        <v>66</v>
      </c>
      <c r="C16" s="61" t="s">
        <v>124</v>
      </c>
      <c r="D16" s="62">
        <v>0</v>
      </c>
      <c r="E16" s="62">
        <v>0</v>
      </c>
      <c r="F16" s="62">
        <f>'Prihodi i rashodi po izvorima'!D20</f>
        <v>10000</v>
      </c>
      <c r="G16" s="62">
        <f>'Prihodi i rashodi po izvorima'!E20</f>
        <v>10000</v>
      </c>
      <c r="H16" s="62">
        <f>'Prihodi i rashodi po izvorima'!F20</f>
        <v>10000</v>
      </c>
    </row>
    <row r="17" spans="1:8" ht="25.5" x14ac:dyDescent="0.25">
      <c r="A17" s="63"/>
      <c r="B17" s="61">
        <v>68</v>
      </c>
      <c r="C17" s="61" t="s">
        <v>125</v>
      </c>
      <c r="D17" s="62">
        <v>0</v>
      </c>
      <c r="E17" s="62">
        <v>0</v>
      </c>
      <c r="F17" s="62"/>
      <c r="G17" s="62"/>
      <c r="H17" s="62"/>
    </row>
    <row r="18" spans="1:8" ht="25.5" x14ac:dyDescent="0.25">
      <c r="A18" s="64">
        <v>7</v>
      </c>
      <c r="B18" s="64"/>
      <c r="C18" s="65" t="s">
        <v>126</v>
      </c>
      <c r="D18" s="60">
        <f>SUM(D19:D20)</f>
        <v>0</v>
      </c>
      <c r="E18" s="60">
        <f>SUM(E19:E20)</f>
        <v>0</v>
      </c>
      <c r="F18" s="60">
        <f>SUM(F19:F20)</f>
        <v>0</v>
      </c>
      <c r="G18" s="60">
        <f>SUM(G19:G20)</f>
        <v>0</v>
      </c>
      <c r="H18" s="60">
        <f>SUM(H19:H20)</f>
        <v>0</v>
      </c>
    </row>
    <row r="19" spans="1:8" ht="38.25" x14ac:dyDescent="0.25">
      <c r="A19" s="61"/>
      <c r="B19" s="61">
        <v>71</v>
      </c>
      <c r="C19" s="66" t="s">
        <v>127</v>
      </c>
      <c r="D19" s="62">
        <v>0</v>
      </c>
      <c r="E19" s="67"/>
      <c r="F19" s="67"/>
      <c r="G19" s="67"/>
      <c r="H19" s="68"/>
    </row>
    <row r="20" spans="1:8" ht="15.75" customHeight="1" x14ac:dyDescent="0.25">
      <c r="A20" s="61"/>
      <c r="B20" s="61">
        <v>72</v>
      </c>
      <c r="C20" s="66" t="s">
        <v>128</v>
      </c>
      <c r="D20" s="62"/>
      <c r="E20" s="67"/>
      <c r="F20" s="67"/>
      <c r="G20" s="67"/>
      <c r="H20" s="67"/>
    </row>
    <row r="21" spans="1:8" ht="18" x14ac:dyDescent="0.25">
      <c r="A21" s="16"/>
      <c r="B21" s="16"/>
      <c r="C21" s="16"/>
      <c r="D21" s="16"/>
      <c r="E21" s="16"/>
      <c r="F21" s="16"/>
      <c r="G21" s="17"/>
      <c r="H21" s="17"/>
    </row>
    <row r="22" spans="1:8" x14ac:dyDescent="0.25">
      <c r="A22" s="53"/>
      <c r="B22" s="54"/>
      <c r="C22" s="54"/>
      <c r="D22" s="54"/>
      <c r="E22" s="53"/>
      <c r="F22" s="53"/>
      <c r="G22" s="53"/>
      <c r="H22" s="53"/>
    </row>
    <row r="23" spans="1:8" ht="15.75" x14ac:dyDescent="0.25">
      <c r="A23" s="122" t="s">
        <v>129</v>
      </c>
      <c r="B23" s="140"/>
      <c r="C23" s="140"/>
      <c r="D23" s="140"/>
      <c r="E23" s="140"/>
      <c r="F23" s="140"/>
      <c r="G23" s="140"/>
      <c r="H23" s="140"/>
    </row>
    <row r="24" spans="1:8" ht="15.75" customHeight="1" x14ac:dyDescent="0.25">
      <c r="A24" s="16"/>
      <c r="B24" s="16"/>
      <c r="C24" s="16"/>
      <c r="D24" s="16"/>
      <c r="E24" s="16"/>
      <c r="F24" s="16"/>
      <c r="G24" s="17"/>
      <c r="H24" s="17"/>
    </row>
    <row r="25" spans="1:8" ht="15.75" customHeight="1" x14ac:dyDescent="0.25">
      <c r="A25" s="53" t="s">
        <v>118</v>
      </c>
      <c r="B25" s="54" t="s">
        <v>119</v>
      </c>
      <c r="C25" s="54" t="s">
        <v>130</v>
      </c>
      <c r="D25" s="54" t="s">
        <v>121</v>
      </c>
      <c r="E25" s="53" t="s">
        <v>98</v>
      </c>
      <c r="F25" s="53" t="s">
        <v>99</v>
      </c>
      <c r="G25" s="53" t="s">
        <v>100</v>
      </c>
      <c r="H25" s="53" t="s">
        <v>101</v>
      </c>
    </row>
    <row r="26" spans="1:8" x14ac:dyDescent="0.25">
      <c r="A26" s="55"/>
      <c r="B26" s="56"/>
      <c r="C26" s="57" t="s">
        <v>23</v>
      </c>
      <c r="D26" s="58">
        <f>D27+D35</f>
        <v>548489.85</v>
      </c>
      <c r="E26" s="58">
        <f>E27+E35</f>
        <v>1062643</v>
      </c>
      <c r="F26" s="58">
        <f>F27+F35</f>
        <v>1302050</v>
      </c>
      <c r="G26" s="58">
        <f>G27+G35</f>
        <v>1210190</v>
      </c>
      <c r="H26" s="58">
        <f>H27+H35</f>
        <v>1197190</v>
      </c>
    </row>
    <row r="27" spans="1:8" x14ac:dyDescent="0.25">
      <c r="A27" s="59">
        <v>3</v>
      </c>
      <c r="B27" s="59"/>
      <c r="C27" s="59" t="s">
        <v>6</v>
      </c>
      <c r="D27" s="60">
        <f>SUM(D28:D34)</f>
        <v>493867.1</v>
      </c>
      <c r="E27" s="60">
        <f>SUM(E28:E34)</f>
        <v>631393</v>
      </c>
      <c r="F27" s="60">
        <f>SUM(F28:F34)</f>
        <v>837250</v>
      </c>
      <c r="G27" s="60">
        <f>SUM(G28:G34)</f>
        <v>754690</v>
      </c>
      <c r="H27" s="60">
        <f>SUM(H28:H34)</f>
        <v>741690</v>
      </c>
    </row>
    <row r="28" spans="1:8" x14ac:dyDescent="0.25">
      <c r="A28" s="59"/>
      <c r="B28" s="61">
        <v>31</v>
      </c>
      <c r="C28" s="61" t="s">
        <v>8</v>
      </c>
      <c r="D28" s="62">
        <v>105590.92</v>
      </c>
      <c r="E28" s="62">
        <v>159000</v>
      </c>
      <c r="F28" s="62">
        <f>'POSEBNI DIO'!I38+'POSEBNI DIO'!I308</f>
        <v>180000</v>
      </c>
      <c r="G28" s="62">
        <f>'POSEBNI DIO'!J38+'POSEBNI DIO'!J308</f>
        <v>180500</v>
      </c>
      <c r="H28" s="62">
        <f>'POSEBNI DIO'!K38+'POSEBNI DIO'!K308</f>
        <v>181000</v>
      </c>
    </row>
    <row r="29" spans="1:8" x14ac:dyDescent="0.25">
      <c r="A29" s="63"/>
      <c r="B29" s="61">
        <v>32</v>
      </c>
      <c r="C29" s="61" t="s">
        <v>10</v>
      </c>
      <c r="D29" s="62">
        <v>337304.83</v>
      </c>
      <c r="E29" s="62">
        <v>418043</v>
      </c>
      <c r="F29" s="62">
        <f>'POSEBNI DIO'!I20+'POSEBNI DIO'!I23+'POSEBNI DIO'!I27+'POSEBNI DIO'!I30+'POSEBNI DIO'!I34+'POSEBNI DIO'!I39+'POSEBNI DIO'!I44+'POSEBNI DIO'!I47+'POSEBNI DIO'!I56+'POSEBNI DIO'!I59+'POSEBNI DIO'!I63+'POSEBNI DIO'!I66+'POSEBNI DIO'!I70+'POSEBNI DIO'!I73+'POSEBNI DIO'!I86+'POSEBNI DIO'!I100+'POSEBNI DIO'!I104+'POSEBNI DIO'!I108+'POSEBNI DIO'!I112+'POSEBNI DIO'!I116+'POSEBNI DIO'!I122+'POSEBNI DIO'!I135+'POSEBNI DIO'!I149+'POSEBNI DIO'!I152+'POSEBNI DIO'!I174+'POSEBNI DIO'!I192+'POSEBNI DIO'!I197+'POSEBNI DIO'!I200+'POSEBNI DIO'!I203+'POSEBNI DIO'!I209+'POSEBNI DIO'!I213+'POSEBNI DIO'!I217+'POSEBNI DIO'!I220+'POSEBNI DIO'!I223+'POSEBNI DIO'!I227+'POSEBNI DIO'!I230+'POSEBNI DIO'!I234+'POSEBNI DIO'!I237+'POSEBNI DIO'!I241+'POSEBNI DIO'!I244+'POSEBNI DIO'!I289+'POSEBNI DIO'!I309</f>
        <v>566200</v>
      </c>
      <c r="G29" s="62">
        <f>'POSEBNI DIO'!J20+'POSEBNI DIO'!J23+'POSEBNI DIO'!J27+'POSEBNI DIO'!J30+'POSEBNI DIO'!J34+'POSEBNI DIO'!J39+'POSEBNI DIO'!J44+'POSEBNI DIO'!J47+'POSEBNI DIO'!J56+'POSEBNI DIO'!J59+'POSEBNI DIO'!J63+'POSEBNI DIO'!J66+'POSEBNI DIO'!J70+'POSEBNI DIO'!J73+'POSEBNI DIO'!J86+'POSEBNI DIO'!J100+'POSEBNI DIO'!J104+'POSEBNI DIO'!J108+'POSEBNI DIO'!J112+'POSEBNI DIO'!J116+'POSEBNI DIO'!J122+'POSEBNI DIO'!J135+'POSEBNI DIO'!J149+'POSEBNI DIO'!J152+'POSEBNI DIO'!J174+'POSEBNI DIO'!J192+'POSEBNI DIO'!J197+'POSEBNI DIO'!J200+'POSEBNI DIO'!J203+'POSEBNI DIO'!J209+'POSEBNI DIO'!J213+'POSEBNI DIO'!J217+'POSEBNI DIO'!J220+'POSEBNI DIO'!J223+'POSEBNI DIO'!J227+'POSEBNI DIO'!J230+'POSEBNI DIO'!J234+'POSEBNI DIO'!J237+'POSEBNI DIO'!J241+'POSEBNI DIO'!J244+'POSEBNI DIO'!J289+'POSEBNI DIO'!J309</f>
        <v>482940</v>
      </c>
      <c r="H29" s="62">
        <f>'POSEBNI DIO'!K20+'POSEBNI DIO'!K23+'POSEBNI DIO'!K27+'POSEBNI DIO'!K30+'POSEBNI DIO'!K34+'POSEBNI DIO'!K39+'POSEBNI DIO'!K44+'POSEBNI DIO'!K47+'POSEBNI DIO'!K56+'POSEBNI DIO'!K59+'POSEBNI DIO'!K63+'POSEBNI DIO'!K66+'POSEBNI DIO'!K70+'POSEBNI DIO'!K73+'POSEBNI DIO'!K86+'POSEBNI DIO'!K100+'POSEBNI DIO'!K104+'POSEBNI DIO'!K108+'POSEBNI DIO'!K112+'POSEBNI DIO'!K116+'POSEBNI DIO'!K122+'POSEBNI DIO'!K135+'POSEBNI DIO'!K149+'POSEBNI DIO'!K152+'POSEBNI DIO'!K174+'POSEBNI DIO'!K192+'POSEBNI DIO'!K197+'POSEBNI DIO'!K200+'POSEBNI DIO'!K203+'POSEBNI DIO'!K209+'POSEBNI DIO'!K213+'POSEBNI DIO'!K217+'POSEBNI DIO'!K220+'POSEBNI DIO'!K223+'POSEBNI DIO'!K227+'POSEBNI DIO'!K230+'POSEBNI DIO'!K234+'POSEBNI DIO'!K237+'POSEBNI DIO'!K241+'POSEBNI DIO'!K244+'POSEBNI DIO'!K289+'POSEBNI DIO'!K309</f>
        <v>469440</v>
      </c>
    </row>
    <row r="30" spans="1:8" x14ac:dyDescent="0.25">
      <c r="A30" s="63"/>
      <c r="B30" s="61">
        <v>34</v>
      </c>
      <c r="C30" s="61" t="s">
        <v>12</v>
      </c>
      <c r="D30" s="62">
        <v>1162.3499999999999</v>
      </c>
      <c r="E30" s="62">
        <v>2160</v>
      </c>
      <c r="F30" s="62">
        <f>'POSEBNI DIO'!I40+'POSEBNI DIO'!I48</f>
        <v>2550</v>
      </c>
      <c r="G30" s="62">
        <f>'POSEBNI DIO'!J40+'POSEBNI DIO'!J48</f>
        <v>2550</v>
      </c>
      <c r="H30" s="62">
        <f>'POSEBNI DIO'!K40+'POSEBNI DIO'!K48</f>
        <v>2550</v>
      </c>
    </row>
    <row r="31" spans="1:8" x14ac:dyDescent="0.25">
      <c r="A31" s="63"/>
      <c r="B31" s="61">
        <v>35</v>
      </c>
      <c r="C31" s="61" t="s">
        <v>131</v>
      </c>
      <c r="D31" s="62">
        <v>0</v>
      </c>
      <c r="E31" s="62"/>
      <c r="F31" s="62"/>
      <c r="G31" s="62"/>
      <c r="H31" s="62"/>
    </row>
    <row r="32" spans="1:8" ht="38.25" x14ac:dyDescent="0.25">
      <c r="A32" s="63"/>
      <c r="B32" s="61">
        <v>36</v>
      </c>
      <c r="C32" s="61" t="s">
        <v>132</v>
      </c>
      <c r="D32" s="62">
        <v>0</v>
      </c>
      <c r="E32" s="62">
        <f>'[1]POSEBNI DIO'!D278</f>
        <v>0</v>
      </c>
      <c r="F32" s="62"/>
      <c r="G32" s="62"/>
      <c r="H32" s="62"/>
    </row>
    <row r="33" spans="1:8" ht="51" x14ac:dyDescent="0.25">
      <c r="A33" s="63"/>
      <c r="B33" s="61">
        <v>37</v>
      </c>
      <c r="C33" s="61" t="s">
        <v>133</v>
      </c>
      <c r="D33" s="62">
        <v>33089.78</v>
      </c>
      <c r="E33" s="62">
        <v>16600</v>
      </c>
      <c r="F33" s="62">
        <f>'POSEBNI DIO'!I271+'POSEBNI DIO'!I275</f>
        <v>17500</v>
      </c>
      <c r="G33" s="62">
        <f>'POSEBNI DIO'!J271+'POSEBNI DIO'!J275</f>
        <v>17500</v>
      </c>
      <c r="H33" s="62">
        <f>'POSEBNI DIO'!K271+'POSEBNI DIO'!K275</f>
        <v>17500</v>
      </c>
    </row>
    <row r="34" spans="1:8" x14ac:dyDescent="0.25">
      <c r="A34" s="63"/>
      <c r="B34" s="63">
        <v>38</v>
      </c>
      <c r="C34" s="69" t="s">
        <v>15</v>
      </c>
      <c r="D34" s="62">
        <v>16719.22</v>
      </c>
      <c r="E34" s="62">
        <v>35590</v>
      </c>
      <c r="F34" s="62">
        <f>'POSEBNI DIO'!I51+'POSEBNI DIO'!I123+'POSEBNI DIO'!I127+'POSEBNI DIO'!I131+'POSEBNI DIO'!I266+'POSEBNI DIO'!I280+'POSEBNI DIO'!I284+'POSEBNI DIO'!I294+'POSEBNI DIO'!I298</f>
        <v>71000</v>
      </c>
      <c r="G34" s="62">
        <f>'POSEBNI DIO'!J51+'POSEBNI DIO'!J123+'POSEBNI DIO'!J127+'POSEBNI DIO'!J131+'POSEBNI DIO'!J266+'POSEBNI DIO'!J280+'POSEBNI DIO'!J284+'POSEBNI DIO'!J294+'POSEBNI DIO'!J298</f>
        <v>71200</v>
      </c>
      <c r="H34" s="62">
        <f>'POSEBNI DIO'!K51+'POSEBNI DIO'!K123+'POSEBNI DIO'!K127+'POSEBNI DIO'!K131+'POSEBNI DIO'!K266+'POSEBNI DIO'!K280+'POSEBNI DIO'!K284+'POSEBNI DIO'!K294+'POSEBNI DIO'!K298</f>
        <v>71200</v>
      </c>
    </row>
    <row r="35" spans="1:8" ht="25.5" x14ac:dyDescent="0.25">
      <c r="A35" s="64">
        <v>4</v>
      </c>
      <c r="B35" s="64"/>
      <c r="C35" s="65" t="s">
        <v>32</v>
      </c>
      <c r="D35" s="60">
        <f>SUM(D36:D38)</f>
        <v>54622.75</v>
      </c>
      <c r="E35" s="60">
        <f t="shared" ref="E35:H35" si="1">SUM(E36:E38)</f>
        <v>431250</v>
      </c>
      <c r="F35" s="60">
        <f t="shared" si="1"/>
        <v>464800</v>
      </c>
      <c r="G35" s="60">
        <f t="shared" si="1"/>
        <v>455500</v>
      </c>
      <c r="H35" s="60">
        <f t="shared" si="1"/>
        <v>455500</v>
      </c>
    </row>
    <row r="36" spans="1:8" ht="38.25" x14ac:dyDescent="0.25">
      <c r="A36" s="61"/>
      <c r="B36" s="61">
        <v>41</v>
      </c>
      <c r="C36" s="66" t="s">
        <v>134</v>
      </c>
      <c r="D36" s="62">
        <v>0</v>
      </c>
      <c r="E36" s="62">
        <f>'[1]POSEBNI DIO'!D176</f>
        <v>0</v>
      </c>
      <c r="F36" s="62"/>
      <c r="G36" s="62"/>
      <c r="H36" s="62"/>
    </row>
    <row r="37" spans="1:8" ht="38.25" x14ac:dyDescent="0.25">
      <c r="A37" s="63"/>
      <c r="B37" s="63">
        <v>42</v>
      </c>
      <c r="C37" s="66" t="s">
        <v>134</v>
      </c>
      <c r="D37" s="62">
        <v>54622.75</v>
      </c>
      <c r="E37" s="62">
        <v>381250</v>
      </c>
      <c r="F37" s="62">
        <f>'POSEBNI DIO'!I16+'POSEBNI DIO'!I77+'POSEBNI DIO'!I80+'POSEBNI DIO'!I90+'POSEBNI DIO'!I139+'POSEBNI DIO'!I143+'POSEBNI DIO'!I156+'POSEBNI DIO'!I160+'POSEBNI DIO'!I164+'POSEBNI DIO'!I168+'POSEBNI DIO'!I178+'POSEBNI DIO'!I182+'POSEBNI DIO'!I186+'POSEBNI DIO'!I194+'POSEBNI DIO'!I205+'POSEBNI DIO'!I250</f>
        <v>424800</v>
      </c>
      <c r="G37" s="62">
        <f>'POSEBNI DIO'!J16+'POSEBNI DIO'!J77+'POSEBNI DIO'!J80+'POSEBNI DIO'!J90+'POSEBNI DIO'!J139+'POSEBNI DIO'!J143+'POSEBNI DIO'!J156+'POSEBNI DIO'!J160+'POSEBNI DIO'!J164+'POSEBNI DIO'!J168+'POSEBNI DIO'!J178+'POSEBNI DIO'!J182+'POSEBNI DIO'!J186+'POSEBNI DIO'!J194+'POSEBNI DIO'!J205+'POSEBNI DIO'!J250</f>
        <v>405500</v>
      </c>
      <c r="H37" s="62">
        <f>'POSEBNI DIO'!K16+'POSEBNI DIO'!K77+'POSEBNI DIO'!K80+'POSEBNI DIO'!K90+'POSEBNI DIO'!K139+'POSEBNI DIO'!K143+'POSEBNI DIO'!K156+'POSEBNI DIO'!K160+'POSEBNI DIO'!K164+'POSEBNI DIO'!K168+'POSEBNI DIO'!K178+'POSEBNI DIO'!K182+'POSEBNI DIO'!K186+'POSEBNI DIO'!K194+'POSEBNI DIO'!K205+'POSEBNI DIO'!K250</f>
        <v>405500</v>
      </c>
    </row>
    <row r="38" spans="1:8" ht="51" x14ac:dyDescent="0.25">
      <c r="A38" s="63"/>
      <c r="B38" s="63">
        <v>45</v>
      </c>
      <c r="C38" s="66" t="s">
        <v>273</v>
      </c>
      <c r="D38" s="62">
        <v>0</v>
      </c>
      <c r="E38" s="62">
        <v>50000</v>
      </c>
      <c r="F38" s="62">
        <f>'POSEBNI DIO'!I94+'POSEBNI DIO'!I253+'POSEBNI DIO'!I257+'POSEBNI DIO'!I260+'POSEBNI DIO'!I303</f>
        <v>40000</v>
      </c>
      <c r="G38" s="62">
        <f>'POSEBNI DIO'!J94+'POSEBNI DIO'!J253+'POSEBNI DIO'!J257+'POSEBNI DIO'!J260+'POSEBNI DIO'!J303</f>
        <v>50000</v>
      </c>
      <c r="H38" s="62">
        <f>'POSEBNI DIO'!K94+'POSEBNI DIO'!K253+'POSEBNI DIO'!K257+'POSEBNI DIO'!K260+'POSEBNI DIO'!K303</f>
        <v>50000</v>
      </c>
    </row>
    <row r="39" spans="1:8" x14ac:dyDescent="0.25">
      <c r="D39" s="70"/>
      <c r="E39" s="70"/>
      <c r="F39" s="70"/>
      <c r="G39" s="70"/>
      <c r="H39" s="70"/>
    </row>
  </sheetData>
  <mergeCells count="5">
    <mergeCell ref="A1:H1"/>
    <mergeCell ref="A3:H3"/>
    <mergeCell ref="A5:H5"/>
    <mergeCell ref="A7:H7"/>
    <mergeCell ref="A23:H23"/>
  </mergeCells>
  <pageMargins left="0.7" right="0.7" top="0.75" bottom="0.75" header="0.3" footer="0.3"/>
  <pageSetup paperSize="9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9"/>
  <sheetViews>
    <sheetView topLeftCell="A4" workbookViewId="0">
      <selection activeCell="B27" sqref="B27:F27"/>
    </sheetView>
  </sheetViews>
  <sheetFormatPr defaultRowHeight="15" x14ac:dyDescent="0.25"/>
  <cols>
    <col min="1" max="6" width="22.140625" customWidth="1"/>
  </cols>
  <sheetData>
    <row r="1" spans="1:8" ht="42" customHeight="1" x14ac:dyDescent="0.25">
      <c r="A1" s="122" t="s">
        <v>246</v>
      </c>
      <c r="B1" s="122"/>
      <c r="C1" s="122"/>
      <c r="D1" s="122"/>
      <c r="E1" s="122"/>
      <c r="F1" s="122"/>
      <c r="G1" s="122"/>
      <c r="H1" s="52"/>
    </row>
    <row r="2" spans="1:8" ht="18" customHeight="1" x14ac:dyDescent="0.25">
      <c r="A2" s="16"/>
      <c r="B2" s="16"/>
      <c r="C2" s="16"/>
      <c r="D2" s="16"/>
      <c r="E2" s="16"/>
      <c r="F2" s="16"/>
    </row>
    <row r="3" spans="1:8" ht="15.75" customHeight="1" x14ac:dyDescent="0.25">
      <c r="A3" s="122" t="s">
        <v>94</v>
      </c>
      <c r="B3" s="122"/>
      <c r="C3" s="122"/>
      <c r="D3" s="122"/>
      <c r="E3" s="122"/>
      <c r="F3" s="122"/>
    </row>
    <row r="4" spans="1:8" ht="18" x14ac:dyDescent="0.25">
      <c r="A4" s="16"/>
      <c r="B4" s="16"/>
      <c r="C4" s="16"/>
      <c r="D4" s="16"/>
      <c r="E4" s="17"/>
      <c r="F4" s="17"/>
    </row>
    <row r="5" spans="1:8" ht="18" customHeight="1" x14ac:dyDescent="0.25">
      <c r="A5" s="122" t="s">
        <v>116</v>
      </c>
      <c r="B5" s="122"/>
      <c r="C5" s="122"/>
      <c r="D5" s="122"/>
      <c r="E5" s="122"/>
      <c r="F5" s="122"/>
    </row>
    <row r="6" spans="1:8" ht="18" x14ac:dyDescent="0.25">
      <c r="A6" s="16"/>
      <c r="B6" s="16"/>
      <c r="C6" s="16"/>
      <c r="D6" s="16"/>
      <c r="E6" s="17"/>
      <c r="F6" s="17"/>
    </row>
    <row r="7" spans="1:8" ht="15.75" customHeight="1" x14ac:dyDescent="0.25">
      <c r="A7" s="122" t="s">
        <v>135</v>
      </c>
      <c r="B7" s="122"/>
      <c r="C7" s="122"/>
      <c r="D7" s="122"/>
      <c r="E7" s="122"/>
      <c r="F7" s="122"/>
    </row>
    <row r="8" spans="1:8" ht="18" x14ac:dyDescent="0.25">
      <c r="A8" s="16"/>
      <c r="B8" s="16"/>
      <c r="C8" s="16"/>
      <c r="D8" s="16"/>
      <c r="E8" s="17"/>
      <c r="F8" s="17"/>
    </row>
    <row r="9" spans="1:8" ht="25.5" x14ac:dyDescent="0.25">
      <c r="A9" s="53" t="s">
        <v>19</v>
      </c>
      <c r="B9" s="54" t="s">
        <v>121</v>
      </c>
      <c r="C9" s="53" t="s">
        <v>98</v>
      </c>
      <c r="D9" s="53" t="s">
        <v>99</v>
      </c>
      <c r="E9" s="53" t="s">
        <v>100</v>
      </c>
      <c r="F9" s="53" t="s">
        <v>101</v>
      </c>
    </row>
    <row r="10" spans="1:8" x14ac:dyDescent="0.25">
      <c r="A10" s="71" t="s">
        <v>21</v>
      </c>
      <c r="B10" s="58">
        <f>B11+B13+B16+B19+B21</f>
        <v>552589.03</v>
      </c>
      <c r="C10" s="58">
        <f t="shared" ref="C10:F10" si="0">C11+C13+C16+C19+C21</f>
        <v>1062643</v>
      </c>
      <c r="D10" s="58">
        <f t="shared" si="0"/>
        <v>1302050</v>
      </c>
      <c r="E10" s="58">
        <f t="shared" si="0"/>
        <v>1210190</v>
      </c>
      <c r="F10" s="58">
        <f t="shared" si="0"/>
        <v>1197190</v>
      </c>
    </row>
    <row r="11" spans="1:8" ht="15.75" customHeight="1" x14ac:dyDescent="0.25">
      <c r="A11" s="59" t="s">
        <v>136</v>
      </c>
      <c r="B11" s="60">
        <f>SUM(B12)</f>
        <v>225146.88</v>
      </c>
      <c r="C11" s="60">
        <f>SUM(C12)</f>
        <v>130780</v>
      </c>
      <c r="D11" s="60">
        <f>SUM(D12)</f>
        <v>137450</v>
      </c>
      <c r="E11" s="60">
        <f>SUM(E12)</f>
        <v>131950</v>
      </c>
      <c r="F11" s="60">
        <f>SUM(F12)</f>
        <v>132450</v>
      </c>
    </row>
    <row r="12" spans="1:8" x14ac:dyDescent="0.25">
      <c r="A12" s="72" t="s">
        <v>137</v>
      </c>
      <c r="B12" s="62">
        <v>225146.88</v>
      </c>
      <c r="C12" s="62">
        <v>130780</v>
      </c>
      <c r="D12" s="62">
        <f>D29</f>
        <v>137450</v>
      </c>
      <c r="E12" s="62">
        <f t="shared" ref="E12:F12" si="1">E29</f>
        <v>131950</v>
      </c>
      <c r="F12" s="62">
        <f t="shared" si="1"/>
        <v>132450</v>
      </c>
    </row>
    <row r="13" spans="1:8" ht="25.5" x14ac:dyDescent="0.25">
      <c r="A13" s="59" t="s">
        <v>248</v>
      </c>
      <c r="B13" s="60">
        <f>SUM(B14:B15)</f>
        <v>128342.44</v>
      </c>
      <c r="C13" s="60">
        <f t="shared" ref="C13:F13" si="2">SUM(C14:C15)</f>
        <v>94900</v>
      </c>
      <c r="D13" s="60">
        <f t="shared" si="2"/>
        <v>116500</v>
      </c>
      <c r="E13" s="60">
        <f t="shared" si="2"/>
        <v>110500</v>
      </c>
      <c r="F13" s="60">
        <f t="shared" si="2"/>
        <v>97000</v>
      </c>
    </row>
    <row r="14" spans="1:8" x14ac:dyDescent="0.25">
      <c r="A14" s="69" t="s">
        <v>249</v>
      </c>
      <c r="B14" s="62">
        <v>0</v>
      </c>
      <c r="C14" s="62">
        <v>0</v>
      </c>
      <c r="D14" s="62">
        <f>D31</f>
        <v>66500</v>
      </c>
      <c r="E14" s="62">
        <f t="shared" ref="E14:F14" si="3">E31</f>
        <v>70000</v>
      </c>
      <c r="F14" s="62">
        <f t="shared" si="3"/>
        <v>70000</v>
      </c>
    </row>
    <row r="15" spans="1:8" x14ac:dyDescent="0.25">
      <c r="A15" s="69" t="s">
        <v>250</v>
      </c>
      <c r="B15" s="62">
        <v>128342.44</v>
      </c>
      <c r="C15" s="62">
        <v>94900</v>
      </c>
      <c r="D15" s="62">
        <f>D32</f>
        <v>50000</v>
      </c>
      <c r="E15" s="62">
        <f t="shared" ref="E15:F15" si="4">E32</f>
        <v>40500</v>
      </c>
      <c r="F15" s="62">
        <f t="shared" si="4"/>
        <v>27000</v>
      </c>
    </row>
    <row r="16" spans="1:8" x14ac:dyDescent="0.25">
      <c r="A16" s="59" t="s">
        <v>247</v>
      </c>
      <c r="B16" s="60">
        <f>SUM(B17:B18)</f>
        <v>199099.71</v>
      </c>
      <c r="C16" s="60">
        <f t="shared" ref="C16:F16" si="5">SUM(C17:C18)</f>
        <v>836963</v>
      </c>
      <c r="D16" s="60">
        <f t="shared" si="5"/>
        <v>1038100</v>
      </c>
      <c r="E16" s="60">
        <f t="shared" si="5"/>
        <v>957740</v>
      </c>
      <c r="F16" s="60">
        <f t="shared" si="5"/>
        <v>957740</v>
      </c>
    </row>
    <row r="17" spans="1:6" ht="13.5" customHeight="1" x14ac:dyDescent="0.25">
      <c r="A17" s="72" t="s">
        <v>251</v>
      </c>
      <c r="B17" s="62">
        <v>0</v>
      </c>
      <c r="C17" s="62">
        <f>C34</f>
        <v>603963</v>
      </c>
      <c r="D17" s="62">
        <f>D34</f>
        <v>396000</v>
      </c>
      <c r="E17" s="62">
        <f t="shared" ref="E17:F17" si="6">E34</f>
        <v>325300</v>
      </c>
      <c r="F17" s="62">
        <f t="shared" si="6"/>
        <v>325300</v>
      </c>
    </row>
    <row r="18" spans="1:6" ht="13.5" customHeight="1" x14ac:dyDescent="0.25">
      <c r="A18" s="72" t="s">
        <v>252</v>
      </c>
      <c r="B18" s="62">
        <v>199099.71</v>
      </c>
      <c r="C18" s="62">
        <f>C35</f>
        <v>233000</v>
      </c>
      <c r="D18" s="62">
        <f>D35</f>
        <v>642100</v>
      </c>
      <c r="E18" s="62">
        <f t="shared" ref="E18:F18" si="7">E35</f>
        <v>632440</v>
      </c>
      <c r="F18" s="62">
        <f t="shared" si="7"/>
        <v>632440</v>
      </c>
    </row>
    <row r="19" spans="1:6" x14ac:dyDescent="0.25">
      <c r="A19" s="59" t="s">
        <v>254</v>
      </c>
      <c r="B19" s="60">
        <f>SUM(B20)</f>
        <v>0</v>
      </c>
      <c r="C19" s="60">
        <f>SUM(C20)</f>
        <v>0</v>
      </c>
      <c r="D19" s="60">
        <f>SUM(D20)</f>
        <v>10000</v>
      </c>
      <c r="E19" s="60">
        <f>SUM(E20)</f>
        <v>10000</v>
      </c>
      <c r="F19" s="60">
        <f>SUM(F20)</f>
        <v>10000</v>
      </c>
    </row>
    <row r="20" spans="1:6" ht="15.75" customHeight="1" x14ac:dyDescent="0.25">
      <c r="A20" s="72" t="s">
        <v>255</v>
      </c>
      <c r="B20" s="62">
        <v>0</v>
      </c>
      <c r="C20" s="62">
        <v>0</v>
      </c>
      <c r="D20" s="62">
        <f>D37</f>
        <v>10000</v>
      </c>
      <c r="E20" s="62">
        <f t="shared" ref="E20:F20" si="8">E37</f>
        <v>10000</v>
      </c>
      <c r="F20" s="62">
        <f t="shared" si="8"/>
        <v>10000</v>
      </c>
    </row>
    <row r="21" spans="1:6" x14ac:dyDescent="0.25">
      <c r="A21" s="73" t="s">
        <v>138</v>
      </c>
      <c r="B21" s="60">
        <f>SUM(B22)</f>
        <v>0</v>
      </c>
      <c r="C21" s="60">
        <f t="shared" ref="C21:F21" si="9">SUM(C22)</f>
        <v>0</v>
      </c>
      <c r="D21" s="60">
        <f t="shared" si="9"/>
        <v>0</v>
      </c>
      <c r="E21" s="60">
        <f t="shared" si="9"/>
        <v>0</v>
      </c>
      <c r="F21" s="60">
        <f t="shared" si="9"/>
        <v>0</v>
      </c>
    </row>
    <row r="22" spans="1:6" x14ac:dyDescent="0.25">
      <c r="A22" s="74" t="s">
        <v>139</v>
      </c>
      <c r="B22" s="62"/>
      <c r="C22" s="62"/>
      <c r="D22" s="62"/>
      <c r="E22" s="62"/>
      <c r="F22" s="62"/>
    </row>
    <row r="23" spans="1:6" ht="15.75" customHeight="1" x14ac:dyDescent="0.25">
      <c r="A23" s="35"/>
      <c r="B23" s="35"/>
      <c r="C23" s="35"/>
      <c r="D23" s="35"/>
      <c r="E23" s="35"/>
      <c r="F23" s="35"/>
    </row>
    <row r="24" spans="1:6" ht="15.75" x14ac:dyDescent="0.25">
      <c r="A24" s="122" t="s">
        <v>140</v>
      </c>
      <c r="B24" s="122"/>
      <c r="C24" s="122"/>
      <c r="D24" s="122"/>
      <c r="E24" s="122"/>
      <c r="F24" s="122"/>
    </row>
    <row r="25" spans="1:6" ht="30" customHeight="1" x14ac:dyDescent="0.25">
      <c r="A25" s="16"/>
      <c r="B25" s="16"/>
      <c r="C25" s="16"/>
      <c r="D25" s="16"/>
      <c r="E25" s="17"/>
      <c r="F25" s="17"/>
    </row>
    <row r="26" spans="1:6" ht="25.5" x14ac:dyDescent="0.25">
      <c r="A26" s="53" t="s">
        <v>19</v>
      </c>
      <c r="B26" s="54" t="s">
        <v>121</v>
      </c>
      <c r="C26" s="53" t="s">
        <v>98</v>
      </c>
      <c r="D26" s="53" t="s">
        <v>99</v>
      </c>
      <c r="E26" s="53" t="s">
        <v>100</v>
      </c>
      <c r="F26" s="53" t="s">
        <v>101</v>
      </c>
    </row>
    <row r="27" spans="1:6" x14ac:dyDescent="0.25">
      <c r="A27" s="71" t="s">
        <v>23</v>
      </c>
      <c r="B27" s="58">
        <f>B28+B30+B33+B38+B36</f>
        <v>548489.85</v>
      </c>
      <c r="C27" s="58">
        <f t="shared" ref="C27:F27" si="10">C28+C30+C33+C38+C36</f>
        <v>1062643</v>
      </c>
      <c r="D27" s="58">
        <f t="shared" si="10"/>
        <v>1302050</v>
      </c>
      <c r="E27" s="58">
        <f t="shared" si="10"/>
        <v>1210190</v>
      </c>
      <c r="F27" s="58">
        <f t="shared" si="10"/>
        <v>1197190</v>
      </c>
    </row>
    <row r="28" spans="1:6" x14ac:dyDescent="0.25">
      <c r="A28" s="59" t="s">
        <v>136</v>
      </c>
      <c r="B28" s="60">
        <f>SUM(B29)</f>
        <v>128905.5</v>
      </c>
      <c r="C28" s="60">
        <f>SUM(C29)</f>
        <v>126780</v>
      </c>
      <c r="D28" s="60">
        <f>SUM(D29)</f>
        <v>137450</v>
      </c>
      <c r="E28" s="60">
        <f>SUM(E29)</f>
        <v>131950</v>
      </c>
      <c r="F28" s="60">
        <f>SUM(F29)</f>
        <v>132450</v>
      </c>
    </row>
    <row r="29" spans="1:6" ht="15.75" customHeight="1" x14ac:dyDescent="0.25">
      <c r="A29" s="72" t="s">
        <v>137</v>
      </c>
      <c r="B29" s="62">
        <v>128905.5</v>
      </c>
      <c r="C29" s="62">
        <v>126780</v>
      </c>
      <c r="D29" s="62">
        <f>'POSEBNI DIO'!I18+'POSEBNI DIO'!I25+'POSEBNI DIO'!I32+'POSEBNI DIO'!I36+'POSEBNI DIO'!I78+'POSEBNI DIO'!I84+'POSEBNI DIO'!I120+'POSEBNI DIO'!I190+'POSEBNI DIO'!I215</f>
        <v>137450</v>
      </c>
      <c r="E29" s="62">
        <f>'POSEBNI DIO'!J18+'POSEBNI DIO'!J25+'POSEBNI DIO'!J32+'POSEBNI DIO'!J36+'POSEBNI DIO'!J78+'POSEBNI DIO'!J84+'POSEBNI DIO'!J120+'POSEBNI DIO'!J190+'POSEBNI DIO'!J215</f>
        <v>131950</v>
      </c>
      <c r="F29" s="62">
        <f>'POSEBNI DIO'!K18+'POSEBNI DIO'!K25+'POSEBNI DIO'!K32+'POSEBNI DIO'!K36+'POSEBNI DIO'!K78+'POSEBNI DIO'!K84+'POSEBNI DIO'!K120+'POSEBNI DIO'!K190+'POSEBNI DIO'!K215</f>
        <v>132450</v>
      </c>
    </row>
    <row r="30" spans="1:6" ht="15.75" customHeight="1" x14ac:dyDescent="0.25">
      <c r="A30" s="59" t="s">
        <v>248</v>
      </c>
      <c r="B30" s="60">
        <f>SUM(B31:B32)</f>
        <v>47334.270000000004</v>
      </c>
      <c r="C30" s="60">
        <f t="shared" ref="C30:F30" si="11">SUM(C31:C32)</f>
        <v>94900</v>
      </c>
      <c r="D30" s="60">
        <f t="shared" si="11"/>
        <v>116500</v>
      </c>
      <c r="E30" s="60">
        <f t="shared" si="11"/>
        <v>110500</v>
      </c>
      <c r="F30" s="60">
        <f t="shared" si="11"/>
        <v>97000</v>
      </c>
    </row>
    <row r="31" spans="1:6" x14ac:dyDescent="0.25">
      <c r="A31" s="69" t="s">
        <v>290</v>
      </c>
      <c r="B31" s="62">
        <v>32466.91</v>
      </c>
      <c r="C31" s="62">
        <v>0</v>
      </c>
      <c r="D31" s="62">
        <f>'POSEBNI DIO'!I98+'POSEBNI DIO'!I102+'POSEBNI DIO'!I195</f>
        <v>66500</v>
      </c>
      <c r="E31" s="62">
        <f>'POSEBNI DIO'!J98+'POSEBNI DIO'!J102+'POSEBNI DIO'!J195</f>
        <v>70000</v>
      </c>
      <c r="F31" s="62">
        <f>'POSEBNI DIO'!K98+'POSEBNI DIO'!K102+'POSEBNI DIO'!K195</f>
        <v>70000</v>
      </c>
    </row>
    <row r="32" spans="1:6" x14ac:dyDescent="0.25">
      <c r="A32" s="69" t="s">
        <v>291</v>
      </c>
      <c r="B32" s="62">
        <v>14867.36</v>
      </c>
      <c r="C32" s="62">
        <v>94900</v>
      </c>
      <c r="D32" s="62">
        <f>'POSEBNI DIO'!I42+'POSEBNI DIO'!I106+'POSEBNI DIO'!I147+'POSEBNI DIO'!I172+'POSEBNI DIO'!I198+'POSEBNI DIO'!I232+'POSEBNI DIO'!I239</f>
        <v>50000</v>
      </c>
      <c r="E32" s="62">
        <f>'POSEBNI DIO'!J42+'POSEBNI DIO'!J106+'POSEBNI DIO'!J147+'POSEBNI DIO'!J172+'POSEBNI DIO'!J198+'POSEBNI DIO'!J232+'POSEBNI DIO'!J239</f>
        <v>40500</v>
      </c>
      <c r="F32" s="62">
        <f>'POSEBNI DIO'!K42+'POSEBNI DIO'!K106+'POSEBNI DIO'!K147+'POSEBNI DIO'!K172+'POSEBNI DIO'!K198+'POSEBNI DIO'!K232+'POSEBNI DIO'!K239</f>
        <v>27000</v>
      </c>
    </row>
    <row r="33" spans="1:6" x14ac:dyDescent="0.25">
      <c r="A33" s="59" t="s">
        <v>247</v>
      </c>
      <c r="B33" s="60">
        <f>SUM(B34:B35)</f>
        <v>370758.86</v>
      </c>
      <c r="C33" s="60">
        <f t="shared" ref="C33:F33" si="12">SUM(C34:C35)</f>
        <v>836963</v>
      </c>
      <c r="D33" s="60">
        <f t="shared" si="12"/>
        <v>1038100</v>
      </c>
      <c r="E33" s="60">
        <f t="shared" si="12"/>
        <v>957740</v>
      </c>
      <c r="F33" s="60">
        <f t="shared" si="12"/>
        <v>957740</v>
      </c>
    </row>
    <row r="34" spans="1:6" x14ac:dyDescent="0.25">
      <c r="A34" s="72" t="s">
        <v>251</v>
      </c>
      <c r="B34" s="62">
        <v>183954.16</v>
      </c>
      <c r="C34" s="62">
        <f>836963-C35</f>
        <v>603963</v>
      </c>
      <c r="D34" s="62">
        <f>'POSEBNI DIO'!I14+'POSEBNI DIO'!I21+'POSEBNI DIO'!I28+'POSEBNI DIO'!I45+'POSEBNI DIO'!I54+'POSEBNI DIO'!I61+'POSEBNI DIO'!I68+'POSEBNI DIO'!I75+'POSEBNI DIO'!I150+'POSEBNI DIO'!I207+'POSEBNI DIO'!I218+'POSEBNI DIO'!I225+'POSEBNI DIO'!I235+'POSEBNI DIO'!I242+'POSEBNI DIO'!I248+'POSEBNI DIO'!I255</f>
        <v>396000</v>
      </c>
      <c r="E34" s="62">
        <f>'POSEBNI DIO'!J14+'POSEBNI DIO'!J21+'POSEBNI DIO'!J28+'POSEBNI DIO'!J45+'POSEBNI DIO'!J54+'POSEBNI DIO'!J61+'POSEBNI DIO'!J68+'POSEBNI DIO'!J75+'POSEBNI DIO'!J150+'POSEBNI DIO'!J207+'POSEBNI DIO'!J218+'POSEBNI DIO'!J225+'POSEBNI DIO'!J235+'POSEBNI DIO'!J242+'POSEBNI DIO'!J248+'POSEBNI DIO'!J255</f>
        <v>325300</v>
      </c>
      <c r="F34" s="62">
        <f>'POSEBNI DIO'!K14+'POSEBNI DIO'!K21+'POSEBNI DIO'!K28+'POSEBNI DIO'!K45+'POSEBNI DIO'!K54+'POSEBNI DIO'!K61+'POSEBNI DIO'!K68+'POSEBNI DIO'!K75+'POSEBNI DIO'!K150+'POSEBNI DIO'!K207+'POSEBNI DIO'!K218+'POSEBNI DIO'!K225+'POSEBNI DIO'!K235+'POSEBNI DIO'!K242+'POSEBNI DIO'!K248+'POSEBNI DIO'!K255</f>
        <v>325300</v>
      </c>
    </row>
    <row r="35" spans="1:6" x14ac:dyDescent="0.25">
      <c r="A35" s="72" t="s">
        <v>253</v>
      </c>
      <c r="B35" s="62">
        <v>186804.7</v>
      </c>
      <c r="C35" s="62">
        <f>'[1]POSEBNI DIO'!D38+'[1]POSEBNI DIO'!D43+'[1]POSEBNI DIO'!D96+'[1]POSEBNI DIO'!D109+'[1]POSEBNI DIO'!D119+'[1]POSEBNI DIO'!D137+'[1]POSEBNI DIO'!D155+'[1]POSEBNI DIO'!D166+'[1]POSEBNI DIO'!D185+'[1]POSEBNI DIO'!D218+'[1]POSEBNI DIO'!D231+'[1]POSEBNI DIO'!D263+'[1]POSEBNI DIO'!D271+'[1]POSEBNI DIO'!D314+'[1]POSEBNI DIO'!D328</f>
        <v>233000</v>
      </c>
      <c r="D35" s="62">
        <f>'POSEBNI DIO'!I57+'POSEBNI DIO'!I64+'POSEBNI DIO'!I71+'POSEBNI DIO'!I88+'POSEBNI DIO'!I92+'POSEBNI DIO'!I110+'POSEBNI DIO'!I114+'POSEBNI DIO'!I125+'POSEBNI DIO'!I129+'POSEBNI DIO'!I133+'POSEBNI DIO'!I137+'POSEBNI DIO'!I141+'POSEBNI DIO'!I154+'POSEBNI DIO'!I158+'POSEBNI DIO'!I162+'POSEBNI DIO'!I166+'POSEBNI DIO'!I176+'POSEBNI DIO'!I180+'POSEBNI DIO'!I184+'POSEBNI DIO'!I201+'POSEBNI DIO'!I211+'POSEBNI DIO'!I221+'POSEBNI DIO'!I228+'POSEBNI DIO'!I251+'POSEBNI DIO'!I258+'POSEBNI DIO'!I264+'POSEBNI DIO'!I269+'POSEBNI DIO'!I273+'POSEBNI DIO'!I278+'POSEBNI DIO'!I282+'POSEBNI DIO'!I287+'POSEBNI DIO'!I292+'POSEBNI DIO'!I296+'POSEBNI DIO'!I301+'POSEBNI DIO'!I306</f>
        <v>642100</v>
      </c>
      <c r="E35" s="62">
        <f>'POSEBNI DIO'!J57+'POSEBNI DIO'!J64+'POSEBNI DIO'!J71+'POSEBNI DIO'!J88+'POSEBNI DIO'!J92+'POSEBNI DIO'!J110+'POSEBNI DIO'!J114+'POSEBNI DIO'!J125+'POSEBNI DIO'!J129+'POSEBNI DIO'!J133+'POSEBNI DIO'!J137+'POSEBNI DIO'!J141+'POSEBNI DIO'!J154+'POSEBNI DIO'!J158+'POSEBNI DIO'!J162+'POSEBNI DIO'!J166+'POSEBNI DIO'!J176+'POSEBNI DIO'!J180+'POSEBNI DIO'!J184+'POSEBNI DIO'!J201+'POSEBNI DIO'!J211+'POSEBNI DIO'!J221+'POSEBNI DIO'!J228+'POSEBNI DIO'!J251+'POSEBNI DIO'!J258+'POSEBNI DIO'!J264+'POSEBNI DIO'!J269+'POSEBNI DIO'!J273+'POSEBNI DIO'!J278+'POSEBNI DIO'!J282+'POSEBNI DIO'!J287+'POSEBNI DIO'!J292+'POSEBNI DIO'!J296+'POSEBNI DIO'!J301+'POSEBNI DIO'!J306</f>
        <v>632440</v>
      </c>
      <c r="F35" s="62">
        <f>'POSEBNI DIO'!K57+'POSEBNI DIO'!K64+'POSEBNI DIO'!K71+'POSEBNI DIO'!K88+'POSEBNI DIO'!K92+'POSEBNI DIO'!K110+'POSEBNI DIO'!K114+'POSEBNI DIO'!K125+'POSEBNI DIO'!K129+'POSEBNI DIO'!K133+'POSEBNI DIO'!K137+'POSEBNI DIO'!K141+'POSEBNI DIO'!K154+'POSEBNI DIO'!K158+'POSEBNI DIO'!K162+'POSEBNI DIO'!K166+'POSEBNI DIO'!K176+'POSEBNI DIO'!K180+'POSEBNI DIO'!K184+'POSEBNI DIO'!K201+'POSEBNI DIO'!K211+'POSEBNI DIO'!K221+'POSEBNI DIO'!K228+'POSEBNI DIO'!K251+'POSEBNI DIO'!K258+'POSEBNI DIO'!K264+'POSEBNI DIO'!K269+'POSEBNI DIO'!K273+'POSEBNI DIO'!K278+'POSEBNI DIO'!K282+'POSEBNI DIO'!K287+'POSEBNI DIO'!K292+'POSEBNI DIO'!K296+'POSEBNI DIO'!K301+'POSEBNI DIO'!K306</f>
        <v>632440</v>
      </c>
    </row>
    <row r="36" spans="1:6" x14ac:dyDescent="0.25">
      <c r="A36" s="59" t="s">
        <v>254</v>
      </c>
      <c r="B36" s="60">
        <f>SUM(B37)</f>
        <v>1491.22</v>
      </c>
      <c r="C36" s="60">
        <f>SUM(C37)</f>
        <v>4000</v>
      </c>
      <c r="D36" s="60">
        <f>SUM(D37)</f>
        <v>10000</v>
      </c>
      <c r="E36" s="60">
        <f>SUM(E37)</f>
        <v>10000</v>
      </c>
      <c r="F36" s="60">
        <f>SUM(F37)</f>
        <v>10000</v>
      </c>
    </row>
    <row r="37" spans="1:6" ht="15.75" customHeight="1" x14ac:dyDescent="0.25">
      <c r="A37" s="72" t="s">
        <v>255</v>
      </c>
      <c r="B37" s="62">
        <v>1491.22</v>
      </c>
      <c r="C37" s="62">
        <v>4000</v>
      </c>
      <c r="D37" s="62">
        <f>'POSEBNI DIO'!I49</f>
        <v>10000</v>
      </c>
      <c r="E37" s="62">
        <f>'POSEBNI DIO'!J49</f>
        <v>10000</v>
      </c>
      <c r="F37" s="62">
        <f>'POSEBNI DIO'!K49</f>
        <v>10000</v>
      </c>
    </row>
    <row r="38" spans="1:6" x14ac:dyDescent="0.25">
      <c r="A38" s="73" t="s">
        <v>138</v>
      </c>
      <c r="B38" s="60">
        <f>SUM(B39)</f>
        <v>0</v>
      </c>
      <c r="C38" s="60">
        <f t="shared" ref="C38:F38" si="13">SUM(C39)</f>
        <v>0</v>
      </c>
      <c r="D38" s="60">
        <f t="shared" si="13"/>
        <v>0</v>
      </c>
      <c r="E38" s="60">
        <f t="shared" si="13"/>
        <v>0</v>
      </c>
      <c r="F38" s="60">
        <f t="shared" si="13"/>
        <v>0</v>
      </c>
    </row>
    <row r="39" spans="1:6" x14ac:dyDescent="0.25">
      <c r="A39" s="74" t="s">
        <v>139</v>
      </c>
      <c r="B39" s="62"/>
      <c r="C39" s="62"/>
      <c r="D39" s="62"/>
      <c r="E39" s="62"/>
      <c r="F39" s="62"/>
    </row>
  </sheetData>
  <mergeCells count="5">
    <mergeCell ref="A3:F3"/>
    <mergeCell ref="A5:F5"/>
    <mergeCell ref="A7:F7"/>
    <mergeCell ref="A24:F24"/>
    <mergeCell ref="A1:G1"/>
  </mergeCells>
  <pageMargins left="0.7" right="0.7" top="0.75" bottom="0.75" header="0.3" footer="0.3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84"/>
  <sheetViews>
    <sheetView workbookViewId="0">
      <selection activeCell="E84" sqref="E84:G84"/>
    </sheetView>
  </sheetViews>
  <sheetFormatPr defaultRowHeight="15" x14ac:dyDescent="0.25"/>
  <cols>
    <col min="1" max="1" width="4.5703125" customWidth="1"/>
    <col min="2" max="2" width="39.42578125" style="98" customWidth="1"/>
    <col min="3" max="7" width="14.5703125" customWidth="1"/>
  </cols>
  <sheetData>
    <row r="1" spans="1:7" ht="30.75" customHeight="1" x14ac:dyDescent="0.25">
      <c r="A1" s="122" t="s">
        <v>246</v>
      </c>
      <c r="B1" s="122"/>
      <c r="C1" s="122"/>
      <c r="D1" s="122"/>
      <c r="E1" s="122"/>
      <c r="F1" s="122"/>
      <c r="G1" s="122"/>
    </row>
    <row r="2" spans="1:7" ht="4.5" customHeight="1" x14ac:dyDescent="0.25">
      <c r="B2" s="16"/>
      <c r="C2" s="75"/>
      <c r="D2" s="75"/>
      <c r="E2" s="75"/>
      <c r="F2" s="75"/>
      <c r="G2" s="75"/>
    </row>
    <row r="3" spans="1:7" ht="15.75" x14ac:dyDescent="0.25">
      <c r="A3" s="122" t="s">
        <v>94</v>
      </c>
      <c r="B3" s="122"/>
      <c r="C3" s="122"/>
      <c r="D3" s="122"/>
      <c r="E3" s="122"/>
      <c r="F3" s="122"/>
      <c r="G3" s="122"/>
    </row>
    <row r="4" spans="1:7" ht="10.5" customHeight="1" x14ac:dyDescent="0.25">
      <c r="B4" s="16"/>
      <c r="C4" s="75"/>
      <c r="D4" s="75"/>
      <c r="E4" s="75"/>
      <c r="F4" s="76"/>
      <c r="G4" s="76"/>
    </row>
    <row r="5" spans="1:7" ht="18" customHeight="1" x14ac:dyDescent="0.25">
      <c r="A5" s="122" t="s">
        <v>116</v>
      </c>
      <c r="B5" s="122"/>
      <c r="C5" s="122"/>
      <c r="D5" s="122"/>
      <c r="E5" s="122"/>
      <c r="F5" s="122"/>
      <c r="G5" s="122"/>
    </row>
    <row r="6" spans="1:7" ht="9" customHeight="1" x14ac:dyDescent="0.25">
      <c r="B6" s="16"/>
      <c r="C6" s="75"/>
      <c r="D6" s="75"/>
      <c r="E6" s="75"/>
      <c r="F6" s="76"/>
      <c r="G6" s="76"/>
    </row>
    <row r="7" spans="1:7" ht="15.75" customHeight="1" x14ac:dyDescent="0.25">
      <c r="A7" s="122" t="s">
        <v>141</v>
      </c>
      <c r="B7" s="122"/>
      <c r="C7" s="122"/>
      <c r="D7" s="122"/>
      <c r="E7" s="122"/>
      <c r="F7" s="122"/>
      <c r="G7" s="122"/>
    </row>
    <row r="8" spans="1:7" ht="18" x14ac:dyDescent="0.25">
      <c r="B8" s="16"/>
      <c r="C8" s="75"/>
      <c r="D8" s="75"/>
      <c r="E8" s="75"/>
      <c r="F8" s="76"/>
      <c r="G8" s="76"/>
    </row>
    <row r="9" spans="1:7" ht="42.75" customHeight="1" x14ac:dyDescent="0.25">
      <c r="A9" s="143" t="s">
        <v>19</v>
      </c>
      <c r="B9" s="144"/>
      <c r="C9" s="54" t="s">
        <v>121</v>
      </c>
      <c r="D9" s="53" t="s">
        <v>98</v>
      </c>
      <c r="E9" s="53" t="s">
        <v>99</v>
      </c>
      <c r="F9" s="53" t="s">
        <v>100</v>
      </c>
      <c r="G9" s="53" t="s">
        <v>101</v>
      </c>
    </row>
    <row r="10" spans="1:7" ht="15.75" customHeight="1" x14ac:dyDescent="0.25">
      <c r="A10" s="141" t="s">
        <v>23</v>
      </c>
      <c r="B10" s="142"/>
      <c r="C10" s="77">
        <f>C12+C16+C18+C21+C24+C27+C30+C33+C36+C38+C41+C43+C45+C47+C49+C55+C57+C59+C61+C64+C67+C69+C74+C78+C80+C52+C72+C76</f>
        <v>548489.85</v>
      </c>
      <c r="D10" s="77">
        <f t="shared" ref="D10:G10" si="0">D12+D16+D18+D21+D24+D27+D30+D33+D36+D38+D41+D43+D45+D47+D49+D55+D57+D59+D61+D64+D67+D69+D74+D78+D80+D52+D72+D76</f>
        <v>1062643</v>
      </c>
      <c r="E10" s="77">
        <f t="shared" si="0"/>
        <v>1302050</v>
      </c>
      <c r="F10" s="77">
        <f t="shared" si="0"/>
        <v>1210190</v>
      </c>
      <c r="G10" s="77">
        <f t="shared" si="0"/>
        <v>1197190</v>
      </c>
    </row>
    <row r="11" spans="1:7" ht="15.75" customHeight="1" x14ac:dyDescent="0.25">
      <c r="A11" s="78" t="s">
        <v>142</v>
      </c>
      <c r="B11" s="79" t="s">
        <v>143</v>
      </c>
      <c r="C11" s="80">
        <f>C12</f>
        <v>217710.41</v>
      </c>
      <c r="D11" s="80">
        <f>D12</f>
        <v>261533.86000000002</v>
      </c>
      <c r="E11" s="80">
        <f>E12</f>
        <v>259650</v>
      </c>
      <c r="F11" s="80">
        <f>F12</f>
        <v>211050</v>
      </c>
      <c r="G11" s="80">
        <f>G12</f>
        <v>211550</v>
      </c>
    </row>
    <row r="12" spans="1:7" ht="26.25" x14ac:dyDescent="0.25">
      <c r="A12" s="81" t="s">
        <v>144</v>
      </c>
      <c r="B12" s="82" t="s">
        <v>145</v>
      </c>
      <c r="C12" s="83">
        <f>SUM(C13:C14)</f>
        <v>217710.41</v>
      </c>
      <c r="D12" s="83">
        <f>SUM(D13:D14)</f>
        <v>261533.86000000002</v>
      </c>
      <c r="E12" s="83">
        <f>SUM(E13:E14)</f>
        <v>259650</v>
      </c>
      <c r="F12" s="83">
        <f>SUM(F13:F14)</f>
        <v>211050</v>
      </c>
      <c r="G12" s="83">
        <f>SUM(G13:G14)</f>
        <v>211550</v>
      </c>
    </row>
    <row r="13" spans="1:7" x14ac:dyDescent="0.25">
      <c r="A13" s="84" t="s">
        <v>146</v>
      </c>
      <c r="B13" s="85" t="s">
        <v>147</v>
      </c>
      <c r="C13" s="86">
        <v>138940.44</v>
      </c>
      <c r="D13" s="86">
        <v>189204.42</v>
      </c>
      <c r="E13" s="86">
        <f>'POSEBNI DIO'!I13+'POSEBNI DIO'!I17+'POSEBNI DIO'!I24+'POSEBNI DIO'!I31+'POSEBNI DIO'!I35+'POSEBNI DIO'!I238</f>
        <v>259650</v>
      </c>
      <c r="F13" s="86">
        <f>'POSEBNI DIO'!J13+'POSEBNI DIO'!J17+'POSEBNI DIO'!J24+'POSEBNI DIO'!J31+'POSEBNI DIO'!J35+'POSEBNI DIO'!J238</f>
        <v>211050</v>
      </c>
      <c r="G13" s="86">
        <f>'POSEBNI DIO'!K13+'POSEBNI DIO'!K17+'POSEBNI DIO'!K24+'POSEBNI DIO'!K31+'POSEBNI DIO'!K35+'POSEBNI DIO'!K238</f>
        <v>211550</v>
      </c>
    </row>
    <row r="14" spans="1:7" x14ac:dyDescent="0.25">
      <c r="A14" s="84" t="s">
        <v>148</v>
      </c>
      <c r="B14" s="85" t="s">
        <v>149</v>
      </c>
      <c r="C14" s="86">
        <v>78769.97</v>
      </c>
      <c r="D14" s="86">
        <v>72329.440000000002</v>
      </c>
      <c r="E14" s="86"/>
      <c r="F14" s="86"/>
      <c r="G14" s="86"/>
    </row>
    <row r="15" spans="1:7" x14ac:dyDescent="0.25">
      <c r="A15" s="78" t="s">
        <v>150</v>
      </c>
      <c r="B15" s="79" t="s">
        <v>151</v>
      </c>
      <c r="C15" s="80">
        <f>C16+C18</f>
        <v>7100</v>
      </c>
      <c r="D15" s="80">
        <f>D16+D18</f>
        <v>71330</v>
      </c>
      <c r="E15" s="80">
        <f>E16+E18</f>
        <v>91300</v>
      </c>
      <c r="F15" s="80">
        <f>F16+F18</f>
        <v>91900</v>
      </c>
      <c r="G15" s="80">
        <f>G16+G18</f>
        <v>91900</v>
      </c>
    </row>
    <row r="16" spans="1:7" x14ac:dyDescent="0.25">
      <c r="A16" s="81" t="s">
        <v>152</v>
      </c>
      <c r="B16" s="82" t="s">
        <v>153</v>
      </c>
      <c r="C16" s="83">
        <f>SUM(C17)</f>
        <v>7100</v>
      </c>
      <c r="D16" s="83">
        <f>SUM(D17)</f>
        <v>70000</v>
      </c>
      <c r="E16" s="83">
        <f>SUM(E17)</f>
        <v>90000</v>
      </c>
      <c r="F16" s="83">
        <f>SUM(F17)</f>
        <v>90000</v>
      </c>
      <c r="G16" s="83">
        <f>SUM(G17)</f>
        <v>90000</v>
      </c>
    </row>
    <row r="17" spans="1:7" x14ac:dyDescent="0.25">
      <c r="A17" s="84" t="s">
        <v>154</v>
      </c>
      <c r="B17" s="85" t="s">
        <v>153</v>
      </c>
      <c r="C17" s="86">
        <v>7100</v>
      </c>
      <c r="D17" s="86">
        <v>70000</v>
      </c>
      <c r="E17" s="86">
        <f>'POSEBNI DIO'!I124+'POSEBNI DIO'!I132+'POSEBNI DIO'!I136+'POSEBNI DIO'!I140</f>
        <v>90000</v>
      </c>
      <c r="F17" s="86">
        <f>'POSEBNI DIO'!J124+'POSEBNI DIO'!J132+'POSEBNI DIO'!J136+'POSEBNI DIO'!J140</f>
        <v>90000</v>
      </c>
      <c r="G17" s="86">
        <f>'POSEBNI DIO'!K124+'POSEBNI DIO'!K132+'POSEBNI DIO'!K136+'POSEBNI DIO'!K140</f>
        <v>90000</v>
      </c>
    </row>
    <row r="18" spans="1:7" x14ac:dyDescent="0.25">
      <c r="A18" s="81" t="s">
        <v>155</v>
      </c>
      <c r="B18" s="82" t="s">
        <v>156</v>
      </c>
      <c r="C18" s="83">
        <f>SUM(C19)</f>
        <v>0</v>
      </c>
      <c r="D18" s="83">
        <f>SUM(D19)</f>
        <v>1330</v>
      </c>
      <c r="E18" s="83">
        <f>SUM(E19)</f>
        <v>1300</v>
      </c>
      <c r="F18" s="83">
        <f>SUM(F19)</f>
        <v>1900</v>
      </c>
      <c r="G18" s="83">
        <f>SUM(G19)</f>
        <v>1900</v>
      </c>
    </row>
    <row r="19" spans="1:7" s="91" customFormat="1" ht="18" customHeight="1" x14ac:dyDescent="0.25">
      <c r="A19" s="92" t="s">
        <v>157</v>
      </c>
      <c r="B19" s="93" t="s">
        <v>158</v>
      </c>
      <c r="C19" s="94">
        <v>0</v>
      </c>
      <c r="D19" s="94">
        <v>1330</v>
      </c>
      <c r="E19" s="94">
        <f>'POSEBNI DIO'!I119+'POSEBNI DIO'!I128</f>
        <v>1300</v>
      </c>
      <c r="F19" s="94">
        <f>'POSEBNI DIO'!J119+'POSEBNI DIO'!J128</f>
        <v>1900</v>
      </c>
      <c r="G19" s="94">
        <f>'POSEBNI DIO'!K119+'POSEBNI DIO'!K128</f>
        <v>1900</v>
      </c>
    </row>
    <row r="20" spans="1:7" x14ac:dyDescent="0.25">
      <c r="A20" s="78" t="s">
        <v>159</v>
      </c>
      <c r="B20" s="79" t="s">
        <v>160</v>
      </c>
      <c r="C20" s="80">
        <f>C21+C24+C27+C30+C33</f>
        <v>177783.13999999998</v>
      </c>
      <c r="D20" s="80">
        <f>D21+D24+D27+D30+D33</f>
        <v>182587.46</v>
      </c>
      <c r="E20" s="80">
        <f>E21+E24+E27+E30+E33</f>
        <v>340000</v>
      </c>
      <c r="F20" s="80">
        <f>F21+F24+F27+F30+F33</f>
        <v>280150</v>
      </c>
      <c r="G20" s="80">
        <f>G21+G24+G27+G30+G33</f>
        <v>280150</v>
      </c>
    </row>
    <row r="21" spans="1:7" ht="25.5" x14ac:dyDescent="0.25">
      <c r="A21" s="87" t="s">
        <v>161</v>
      </c>
      <c r="B21" s="88" t="s">
        <v>162</v>
      </c>
      <c r="C21" s="83">
        <f>SUM(C22:C23)</f>
        <v>24355.55</v>
      </c>
      <c r="D21" s="83">
        <f>SUM(D22:D23)</f>
        <v>20000</v>
      </c>
      <c r="E21" s="83">
        <f>SUM(E22:E23)</f>
        <v>20000</v>
      </c>
      <c r="F21" s="83">
        <f>SUM(F22:F23)</f>
        <v>20000</v>
      </c>
      <c r="G21" s="83">
        <f>SUM(G22:G23)</f>
        <v>20000</v>
      </c>
    </row>
    <row r="22" spans="1:7" x14ac:dyDescent="0.25">
      <c r="A22" s="84" t="s">
        <v>163</v>
      </c>
      <c r="B22" s="85" t="s">
        <v>164</v>
      </c>
      <c r="C22" s="86">
        <v>24355.55</v>
      </c>
      <c r="D22" s="86">
        <v>20000</v>
      </c>
      <c r="E22" s="86">
        <f>'POSEBNI DIO'!I300</f>
        <v>20000</v>
      </c>
      <c r="F22" s="86">
        <f>'POSEBNI DIO'!J300</f>
        <v>20000</v>
      </c>
      <c r="G22" s="86">
        <f>'POSEBNI DIO'!K300</f>
        <v>20000</v>
      </c>
    </row>
    <row r="23" spans="1:7" x14ac:dyDescent="0.25">
      <c r="A23" s="84" t="s">
        <v>165</v>
      </c>
      <c r="B23" s="85" t="s">
        <v>166</v>
      </c>
      <c r="C23" s="86"/>
      <c r="D23" s="86"/>
      <c r="E23" s="86"/>
      <c r="F23" s="86"/>
      <c r="G23" s="86"/>
    </row>
    <row r="24" spans="1:7" x14ac:dyDescent="0.25">
      <c r="A24" s="81" t="s">
        <v>167</v>
      </c>
      <c r="B24" s="82" t="s">
        <v>168</v>
      </c>
      <c r="C24" s="83">
        <f>SUM(C25:C26)</f>
        <v>0</v>
      </c>
      <c r="D24" s="83">
        <f>SUM(D25:D26)</f>
        <v>0</v>
      </c>
      <c r="E24" s="83">
        <f>SUM(E25:E26)</f>
        <v>0</v>
      </c>
      <c r="F24" s="83">
        <f>SUM(F25:F26)</f>
        <v>0</v>
      </c>
      <c r="G24" s="83">
        <f>SUM(G25:G26)</f>
        <v>0</v>
      </c>
    </row>
    <row r="25" spans="1:7" x14ac:dyDescent="0.25">
      <c r="A25" s="84" t="s">
        <v>169</v>
      </c>
      <c r="B25" s="85" t="s">
        <v>170</v>
      </c>
      <c r="C25" s="86"/>
      <c r="D25" s="86"/>
      <c r="E25" s="86"/>
      <c r="F25" s="86"/>
      <c r="G25" s="86"/>
    </row>
    <row r="26" spans="1:7" x14ac:dyDescent="0.25">
      <c r="A26" s="84" t="s">
        <v>171</v>
      </c>
      <c r="B26" s="85" t="s">
        <v>172</v>
      </c>
      <c r="C26" s="86"/>
      <c r="D26" s="86"/>
      <c r="E26" s="86"/>
      <c r="F26" s="86"/>
      <c r="G26" s="86"/>
    </row>
    <row r="27" spans="1:7" x14ac:dyDescent="0.25">
      <c r="A27" s="81" t="s">
        <v>173</v>
      </c>
      <c r="B27" s="82" t="s">
        <v>174</v>
      </c>
      <c r="C27" s="83">
        <f>SUM(C28:C29)</f>
        <v>153427.59</v>
      </c>
      <c r="D27" s="83">
        <f>SUM(D28:D29)</f>
        <v>162587.46</v>
      </c>
      <c r="E27" s="83">
        <f>SUM(E28:E29)</f>
        <v>255000</v>
      </c>
      <c r="F27" s="83">
        <f>SUM(F28:F29)</f>
        <v>205150</v>
      </c>
      <c r="G27" s="83">
        <f>SUM(G28:G29)</f>
        <v>205150</v>
      </c>
    </row>
    <row r="28" spans="1:7" x14ac:dyDescent="0.25">
      <c r="A28" s="84" t="s">
        <v>175</v>
      </c>
      <c r="B28" s="85" t="s">
        <v>176</v>
      </c>
      <c r="C28" s="86">
        <v>141453.04</v>
      </c>
      <c r="D28" s="86">
        <v>162587.46</v>
      </c>
      <c r="E28" s="86">
        <f>'POSEBNI DIO'!I53+'POSEBNI DIO'!I60+'POSEBNI DIO'!I67+'POSEBNI DIO'!I74</f>
        <v>255000</v>
      </c>
      <c r="F28" s="86">
        <f>'POSEBNI DIO'!J53+'POSEBNI DIO'!J60+'POSEBNI DIO'!J67+'POSEBNI DIO'!J74</f>
        <v>205150</v>
      </c>
      <c r="G28" s="86">
        <f>'POSEBNI DIO'!K53+'POSEBNI DIO'!K60+'POSEBNI DIO'!K67+'POSEBNI DIO'!K74</f>
        <v>205150</v>
      </c>
    </row>
    <row r="29" spans="1:7" x14ac:dyDescent="0.25">
      <c r="A29" s="84" t="s">
        <v>177</v>
      </c>
      <c r="B29" s="85" t="s">
        <v>178</v>
      </c>
      <c r="C29" s="86">
        <v>11974.55</v>
      </c>
      <c r="D29" s="86">
        <v>0</v>
      </c>
      <c r="E29" s="86"/>
      <c r="F29" s="86"/>
      <c r="G29" s="86"/>
    </row>
    <row r="30" spans="1:7" x14ac:dyDescent="0.25">
      <c r="A30" s="81" t="s">
        <v>179</v>
      </c>
      <c r="B30" s="82" t="s">
        <v>180</v>
      </c>
      <c r="C30" s="83">
        <f>SUM(C31:C32)</f>
        <v>0</v>
      </c>
      <c r="D30" s="83">
        <f>SUM(D31:D32)</f>
        <v>0</v>
      </c>
      <c r="E30" s="83">
        <f>SUM(E31:E32)</f>
        <v>30000</v>
      </c>
      <c r="F30" s="83">
        <f>SUM(F31:F32)</f>
        <v>55000</v>
      </c>
      <c r="G30" s="83">
        <f>SUM(G31:G32)</f>
        <v>55000</v>
      </c>
    </row>
    <row r="31" spans="1:7" x14ac:dyDescent="0.25">
      <c r="A31" s="84" t="s">
        <v>181</v>
      </c>
      <c r="B31" s="85" t="s">
        <v>182</v>
      </c>
      <c r="C31" s="86">
        <v>0</v>
      </c>
      <c r="D31" s="86">
        <v>0</v>
      </c>
      <c r="E31" s="86">
        <f>'POSEBNI DIO'!I247</f>
        <v>30000</v>
      </c>
      <c r="F31" s="86">
        <f>'POSEBNI DIO'!J247</f>
        <v>40000</v>
      </c>
      <c r="G31" s="86">
        <f>'POSEBNI DIO'!K247</f>
        <v>40000</v>
      </c>
    </row>
    <row r="32" spans="1:7" x14ac:dyDescent="0.25">
      <c r="A32" s="84" t="s">
        <v>183</v>
      </c>
      <c r="B32" s="85" t="s">
        <v>184</v>
      </c>
      <c r="C32" s="86"/>
      <c r="D32" s="86"/>
      <c r="E32" s="86">
        <f>'POSEBNI DIO'!I157</f>
        <v>0</v>
      </c>
      <c r="F32" s="86">
        <f>'POSEBNI DIO'!J157</f>
        <v>15000</v>
      </c>
      <c r="G32" s="86">
        <f>'POSEBNI DIO'!K157</f>
        <v>15000</v>
      </c>
    </row>
    <row r="33" spans="1:9" x14ac:dyDescent="0.25">
      <c r="A33" s="81" t="s">
        <v>185</v>
      </c>
      <c r="B33" s="82" t="s">
        <v>186</v>
      </c>
      <c r="C33" s="83">
        <f>SUM(C34)</f>
        <v>0</v>
      </c>
      <c r="D33" s="83">
        <f>SUM(D34)</f>
        <v>0</v>
      </c>
      <c r="E33" s="83">
        <f>SUM(E34)</f>
        <v>35000</v>
      </c>
      <c r="F33" s="83">
        <f>SUM(F34)</f>
        <v>0</v>
      </c>
      <c r="G33" s="83">
        <f>SUM(G34)</f>
        <v>0</v>
      </c>
    </row>
    <row r="34" spans="1:9" x14ac:dyDescent="0.25">
      <c r="A34" s="84" t="s">
        <v>187</v>
      </c>
      <c r="B34" s="85" t="s">
        <v>186</v>
      </c>
      <c r="C34" s="86">
        <v>0</v>
      </c>
      <c r="D34" s="86">
        <v>0</v>
      </c>
      <c r="E34" s="86">
        <f>'POSEBNI DIO'!I165</f>
        <v>35000</v>
      </c>
      <c r="F34" s="86">
        <f>'POSEBNI DIO'!J165</f>
        <v>0</v>
      </c>
      <c r="G34" s="86">
        <f>'POSEBNI DIO'!K165</f>
        <v>0</v>
      </c>
    </row>
    <row r="35" spans="1:9" x14ac:dyDescent="0.25">
      <c r="A35" s="78" t="s">
        <v>188</v>
      </c>
      <c r="B35" s="79" t="s">
        <v>189</v>
      </c>
      <c r="C35" s="80">
        <f>C36+C38</f>
        <v>47971.44</v>
      </c>
      <c r="D35" s="80">
        <f>D36+D38</f>
        <v>100500</v>
      </c>
      <c r="E35" s="80">
        <f>E36+E38</f>
        <v>123000</v>
      </c>
      <c r="F35" s="80">
        <f>F36+F38</f>
        <v>120500</v>
      </c>
      <c r="G35" s="80">
        <f>G36+G38</f>
        <v>120500</v>
      </c>
      <c r="I35" s="89"/>
    </row>
    <row r="36" spans="1:9" x14ac:dyDescent="0.25">
      <c r="A36" s="81" t="s">
        <v>190</v>
      </c>
      <c r="B36" s="82" t="s">
        <v>191</v>
      </c>
      <c r="C36" s="83">
        <f>SUM(C37)</f>
        <v>35558.94</v>
      </c>
      <c r="D36" s="83">
        <f>SUM(D37)</f>
        <v>92000</v>
      </c>
      <c r="E36" s="83">
        <f>SUM(E37)</f>
        <v>65000</v>
      </c>
      <c r="F36" s="83">
        <f>SUM(F37)</f>
        <v>57000</v>
      </c>
      <c r="G36" s="83">
        <f>SUM(G37)</f>
        <v>57000</v>
      </c>
    </row>
    <row r="37" spans="1:9" x14ac:dyDescent="0.25">
      <c r="A37" s="84" t="s">
        <v>192</v>
      </c>
      <c r="B37" s="85" t="s">
        <v>191</v>
      </c>
      <c r="C37" s="86">
        <v>35558.94</v>
      </c>
      <c r="D37" s="86">
        <v>92000</v>
      </c>
      <c r="E37" s="86">
        <f>'POSEBNI DIO'!I97+'POSEBNI DIO'!I105+'POSEBNI DIO'!I109</f>
        <v>65000</v>
      </c>
      <c r="F37" s="86">
        <f>'POSEBNI DIO'!J97+'POSEBNI DIO'!J105+'POSEBNI DIO'!J109</f>
        <v>57000</v>
      </c>
      <c r="G37" s="86">
        <f>'POSEBNI DIO'!K97+'POSEBNI DIO'!K105+'POSEBNI DIO'!K109</f>
        <v>57000</v>
      </c>
    </row>
    <row r="38" spans="1:9" ht="26.25" x14ac:dyDescent="0.25">
      <c r="A38" s="81" t="s">
        <v>193</v>
      </c>
      <c r="B38" s="82" t="s">
        <v>194</v>
      </c>
      <c r="C38" s="83">
        <f>SUM(C39)</f>
        <v>12412.5</v>
      </c>
      <c r="D38" s="83">
        <f>SUM(D39)</f>
        <v>8500</v>
      </c>
      <c r="E38" s="83">
        <f>SUM(E39)</f>
        <v>58000</v>
      </c>
      <c r="F38" s="83">
        <f>SUM(F39)</f>
        <v>63500</v>
      </c>
      <c r="G38" s="83">
        <f>SUM(G39)</f>
        <v>63500</v>
      </c>
    </row>
    <row r="39" spans="1:9" ht="26.25" x14ac:dyDescent="0.25">
      <c r="A39" s="84" t="s">
        <v>195</v>
      </c>
      <c r="B39" s="85" t="s">
        <v>194</v>
      </c>
      <c r="C39" s="86">
        <v>12412.5</v>
      </c>
      <c r="D39" s="86">
        <v>8500</v>
      </c>
      <c r="E39" s="86">
        <f>'POSEBNI DIO'!I101+'POSEBNI DIO'!I113</f>
        <v>58000</v>
      </c>
      <c r="F39" s="86">
        <f>'POSEBNI DIO'!J101+'POSEBNI DIO'!J113</f>
        <v>63500</v>
      </c>
      <c r="G39" s="86">
        <f>'POSEBNI DIO'!K101+'POSEBNI DIO'!K113</f>
        <v>63500</v>
      </c>
    </row>
    <row r="40" spans="1:9" x14ac:dyDescent="0.25">
      <c r="A40" s="78" t="s">
        <v>196</v>
      </c>
      <c r="B40" s="79" t="s">
        <v>197</v>
      </c>
      <c r="C40" s="80">
        <f>C41+C43+C45+C47+C49</f>
        <v>43300.86</v>
      </c>
      <c r="D40" s="80">
        <f>D41+D43+D45+D47+D49</f>
        <v>333950</v>
      </c>
      <c r="E40" s="80">
        <f>E41+E43+E45+E47+E49</f>
        <v>353800</v>
      </c>
      <c r="F40" s="80">
        <f>F41+F43+F45+F47+F49</f>
        <v>364290</v>
      </c>
      <c r="G40" s="80">
        <f>G41+G43+G45+G47+G49</f>
        <v>350790</v>
      </c>
    </row>
    <row r="41" spans="1:9" x14ac:dyDescent="0.25">
      <c r="A41" s="81" t="s">
        <v>198</v>
      </c>
      <c r="B41" s="82" t="s">
        <v>199</v>
      </c>
      <c r="C41" s="83">
        <f>SUM(C42)</f>
        <v>0</v>
      </c>
      <c r="D41" s="83">
        <f>SUM(D42)</f>
        <v>0</v>
      </c>
      <c r="E41" s="83">
        <f>SUM(E42)</f>
        <v>25000</v>
      </c>
      <c r="F41" s="83">
        <f>SUM(F42)</f>
        <v>25000</v>
      </c>
      <c r="G41" s="83">
        <f>SUM(G42)</f>
        <v>25000</v>
      </c>
    </row>
    <row r="42" spans="1:9" x14ac:dyDescent="0.25">
      <c r="A42" s="84" t="s">
        <v>200</v>
      </c>
      <c r="B42" s="85" t="s">
        <v>199</v>
      </c>
      <c r="C42" s="86">
        <f>'[1]POSEBNI DIO'!C235</f>
        <v>0</v>
      </c>
      <c r="D42" s="86">
        <v>0</v>
      </c>
      <c r="E42" s="86">
        <f>'POSEBNI DIO'!I153</f>
        <v>25000</v>
      </c>
      <c r="F42" s="86">
        <f>'POSEBNI DIO'!J153</f>
        <v>25000</v>
      </c>
      <c r="G42" s="86">
        <f>'POSEBNI DIO'!K153</f>
        <v>25000</v>
      </c>
    </row>
    <row r="43" spans="1:9" x14ac:dyDescent="0.25">
      <c r="A43" s="81" t="s">
        <v>201</v>
      </c>
      <c r="B43" s="82" t="s">
        <v>202</v>
      </c>
      <c r="C43" s="83">
        <f>SUM(C44)</f>
        <v>0</v>
      </c>
      <c r="D43" s="83">
        <f>SUM(D44)</f>
        <v>0</v>
      </c>
      <c r="E43" s="83">
        <f>SUM(E44)</f>
        <v>0</v>
      </c>
      <c r="F43" s="83">
        <f>SUM(F44)</f>
        <v>0</v>
      </c>
      <c r="G43" s="83">
        <f>SUM(G44)</f>
        <v>0</v>
      </c>
    </row>
    <row r="44" spans="1:9" x14ac:dyDescent="0.25">
      <c r="A44" s="84" t="s">
        <v>203</v>
      </c>
      <c r="B44" s="85" t="s">
        <v>202</v>
      </c>
      <c r="C44" s="86"/>
      <c r="D44" s="86"/>
      <c r="E44" s="86"/>
      <c r="F44" s="86"/>
      <c r="G44" s="86"/>
    </row>
    <row r="45" spans="1:9" x14ac:dyDescent="0.25">
      <c r="A45" s="81" t="s">
        <v>204</v>
      </c>
      <c r="B45" s="82" t="s">
        <v>205</v>
      </c>
      <c r="C45" s="83">
        <f>SUM(C46)</f>
        <v>593.11</v>
      </c>
      <c r="D45" s="83">
        <f>SUM(D46)</f>
        <v>164950</v>
      </c>
      <c r="E45" s="83">
        <f>SUM(E46)</f>
        <v>167300</v>
      </c>
      <c r="F45" s="83">
        <f>SUM(F46)</f>
        <v>183000</v>
      </c>
      <c r="G45" s="83">
        <f>SUM(G46)</f>
        <v>183000</v>
      </c>
    </row>
    <row r="46" spans="1:9" x14ac:dyDescent="0.25">
      <c r="A46" s="84" t="s">
        <v>206</v>
      </c>
      <c r="B46" s="85" t="s">
        <v>205</v>
      </c>
      <c r="C46" s="86">
        <v>593.11</v>
      </c>
      <c r="D46" s="86">
        <v>164950</v>
      </c>
      <c r="E46" s="86">
        <f>'POSEBNI DIO'!I171+'POSEBNI DIO'!I175+'POSEBNI DIO'!I179</f>
        <v>167300</v>
      </c>
      <c r="F46" s="86">
        <f>'POSEBNI DIO'!J171+'POSEBNI DIO'!J175+'POSEBNI DIO'!J179</f>
        <v>183000</v>
      </c>
      <c r="G46" s="86">
        <f>'POSEBNI DIO'!K171+'POSEBNI DIO'!K175+'POSEBNI DIO'!K179</f>
        <v>183000</v>
      </c>
    </row>
    <row r="47" spans="1:9" x14ac:dyDescent="0.25">
      <c r="A47" s="81" t="s">
        <v>207</v>
      </c>
      <c r="B47" s="82" t="s">
        <v>208</v>
      </c>
      <c r="C47" s="83">
        <f>SUM(C48)</f>
        <v>0</v>
      </c>
      <c r="D47" s="83">
        <f>SUM(D48)</f>
        <v>33000</v>
      </c>
      <c r="E47" s="83">
        <f>SUM(E48)</f>
        <v>37000</v>
      </c>
      <c r="F47" s="83">
        <f>SUM(F48)</f>
        <v>42000</v>
      </c>
      <c r="G47" s="83">
        <f>SUM(G48)</f>
        <v>28500</v>
      </c>
    </row>
    <row r="48" spans="1:9" x14ac:dyDescent="0.25">
      <c r="A48" s="84" t="s">
        <v>209</v>
      </c>
      <c r="B48" s="85" t="s">
        <v>208</v>
      </c>
      <c r="C48" s="86">
        <v>0</v>
      </c>
      <c r="D48" s="86">
        <v>33000</v>
      </c>
      <c r="E48" s="86">
        <f>'POSEBNI DIO'!I146+'POSEBNI DIO'!I161</f>
        <v>37000</v>
      </c>
      <c r="F48" s="86">
        <f>'POSEBNI DIO'!J146+'POSEBNI DIO'!J161</f>
        <v>42000</v>
      </c>
      <c r="G48" s="86">
        <f>'POSEBNI DIO'!K146+'POSEBNI DIO'!K161</f>
        <v>28500</v>
      </c>
    </row>
    <row r="49" spans="1:9" ht="26.25" x14ac:dyDescent="0.25">
      <c r="A49" s="81" t="s">
        <v>210</v>
      </c>
      <c r="B49" s="82" t="s">
        <v>211</v>
      </c>
      <c r="C49" s="83">
        <f>SUM(C50)</f>
        <v>42707.75</v>
      </c>
      <c r="D49" s="83">
        <f>SUM(D50)</f>
        <v>136000</v>
      </c>
      <c r="E49" s="83">
        <f>SUM(E50)</f>
        <v>124500</v>
      </c>
      <c r="F49" s="83">
        <f>SUM(F50)</f>
        <v>114290</v>
      </c>
      <c r="G49" s="83">
        <f>SUM(G50)</f>
        <v>114290</v>
      </c>
    </row>
    <row r="50" spans="1:9" ht="26.25" x14ac:dyDescent="0.25">
      <c r="A50" s="84" t="s">
        <v>212</v>
      </c>
      <c r="B50" s="85" t="s">
        <v>211</v>
      </c>
      <c r="C50" s="86">
        <v>42707.75</v>
      </c>
      <c r="D50" s="86">
        <v>136000</v>
      </c>
      <c r="E50" s="86">
        <f>'POSEBNI DIO'!I183+'POSEBNI DIO'!I189+'POSEBNI DIO'!I210+'POSEBNI DIO'!I214+'POSEBNI DIO'!I224+'POSEBNI DIO'!I231+'POSEBNI DIO'!I254+'POSEBNI DIO'!I83+'POSEBNI DIO'!I87+'POSEBNI DIO'!I91</f>
        <v>124500</v>
      </c>
      <c r="F50" s="86">
        <f>'POSEBNI DIO'!J183+'POSEBNI DIO'!J189+'POSEBNI DIO'!J210+'POSEBNI DIO'!J214+'POSEBNI DIO'!J224+'POSEBNI DIO'!J231+'POSEBNI DIO'!J254+'POSEBNI DIO'!J83+'POSEBNI DIO'!J87+'POSEBNI DIO'!J91</f>
        <v>114290</v>
      </c>
      <c r="G50" s="86">
        <f>'POSEBNI DIO'!K183+'POSEBNI DIO'!K189+'POSEBNI DIO'!K210+'POSEBNI DIO'!K214+'POSEBNI DIO'!K224+'POSEBNI DIO'!K231+'POSEBNI DIO'!K254+'POSEBNI DIO'!K83+'POSEBNI DIO'!K87+'POSEBNI DIO'!K91</f>
        <v>114290</v>
      </c>
    </row>
    <row r="51" spans="1:9" x14ac:dyDescent="0.25">
      <c r="A51" s="78" t="s">
        <v>256</v>
      </c>
      <c r="B51" s="79" t="s">
        <v>257</v>
      </c>
      <c r="C51" s="80">
        <f>C52</f>
        <v>700</v>
      </c>
      <c r="D51" s="80">
        <f t="shared" ref="D51:G51" si="1">D52</f>
        <v>660</v>
      </c>
      <c r="E51" s="80">
        <f t="shared" si="1"/>
        <v>1300</v>
      </c>
      <c r="F51" s="80">
        <f t="shared" si="1"/>
        <v>1300</v>
      </c>
      <c r="G51" s="80">
        <f t="shared" si="1"/>
        <v>1300</v>
      </c>
      <c r="I51" s="89"/>
    </row>
    <row r="52" spans="1:9" ht="26.25" x14ac:dyDescent="0.25">
      <c r="A52" s="81" t="s">
        <v>259</v>
      </c>
      <c r="B52" s="82" t="s">
        <v>260</v>
      </c>
      <c r="C52" s="83">
        <f>SUM(C53)</f>
        <v>700</v>
      </c>
      <c r="D52" s="83">
        <f>SUM(D53)</f>
        <v>660</v>
      </c>
      <c r="E52" s="83">
        <f>SUM(E53)</f>
        <v>1300</v>
      </c>
      <c r="F52" s="83">
        <f>SUM(F53)</f>
        <v>1300</v>
      </c>
      <c r="G52" s="83">
        <f>SUM(G53)</f>
        <v>1300</v>
      </c>
    </row>
    <row r="53" spans="1:9" ht="26.25" x14ac:dyDescent="0.25">
      <c r="A53" s="84" t="s">
        <v>258</v>
      </c>
      <c r="B53" s="85" t="s">
        <v>260</v>
      </c>
      <c r="C53" s="86">
        <v>700</v>
      </c>
      <c r="D53" s="86">
        <v>660</v>
      </c>
      <c r="E53" s="86">
        <f>'POSEBNI DIO'!I291+'POSEBNI DIO'!I295</f>
        <v>1300</v>
      </c>
      <c r="F53" s="86">
        <f>'POSEBNI DIO'!J291+'POSEBNI DIO'!J295</f>
        <v>1300</v>
      </c>
      <c r="G53" s="86">
        <f>'POSEBNI DIO'!K291+'POSEBNI DIO'!K295</f>
        <v>1300</v>
      </c>
    </row>
    <row r="54" spans="1:9" x14ac:dyDescent="0.25">
      <c r="A54" s="78" t="s">
        <v>213</v>
      </c>
      <c r="B54" s="79" t="s">
        <v>214</v>
      </c>
      <c r="C54" s="80">
        <f>C55+C57+C59+C61</f>
        <v>18815</v>
      </c>
      <c r="D54" s="80">
        <f>D55+D57+D59+D61</f>
        <v>29350</v>
      </c>
      <c r="E54" s="80">
        <f>E55+E57+E59+E61</f>
        <v>28500</v>
      </c>
      <c r="F54" s="80">
        <f>F55+F57+F59+F61</f>
        <v>36500</v>
      </c>
      <c r="G54" s="80">
        <f>G55+G57+G59+G61</f>
        <v>36500</v>
      </c>
      <c r="I54" s="89"/>
    </row>
    <row r="55" spans="1:9" x14ac:dyDescent="0.25">
      <c r="A55" s="81" t="s">
        <v>261</v>
      </c>
      <c r="B55" s="82" t="s">
        <v>214</v>
      </c>
      <c r="C55" s="83">
        <f>SUM(C56)</f>
        <v>11915</v>
      </c>
      <c r="D55" s="83">
        <f>SUM(D56)</f>
        <v>20000</v>
      </c>
      <c r="E55" s="83">
        <f>SUM(E56)</f>
        <v>0</v>
      </c>
      <c r="F55" s="83">
        <f>SUM(F56)</f>
        <v>0</v>
      </c>
      <c r="G55" s="83">
        <f>SUM(G56)</f>
        <v>0</v>
      </c>
    </row>
    <row r="56" spans="1:9" x14ac:dyDescent="0.25">
      <c r="A56" s="84" t="s">
        <v>262</v>
      </c>
      <c r="B56" s="85" t="s">
        <v>214</v>
      </c>
      <c r="C56" s="86">
        <f>11915</f>
        <v>11915</v>
      </c>
      <c r="D56" s="86">
        <v>20000</v>
      </c>
      <c r="E56" s="86"/>
      <c r="F56" s="86"/>
      <c r="G56" s="86"/>
    </row>
    <row r="57" spans="1:9" x14ac:dyDescent="0.25">
      <c r="A57" s="81" t="s">
        <v>215</v>
      </c>
      <c r="B57" s="82" t="s">
        <v>216</v>
      </c>
      <c r="C57" s="83">
        <f>SUM(C58)</f>
        <v>1850</v>
      </c>
      <c r="D57" s="83">
        <f>SUM(D58)</f>
        <v>2090</v>
      </c>
      <c r="E57" s="83">
        <f>SUM(E58)</f>
        <v>25000</v>
      </c>
      <c r="F57" s="83">
        <f>SUM(F58)</f>
        <v>33000</v>
      </c>
      <c r="G57" s="83">
        <f>SUM(G58)</f>
        <v>33000</v>
      </c>
    </row>
    <row r="58" spans="1:9" x14ac:dyDescent="0.25">
      <c r="A58" s="84" t="s">
        <v>217</v>
      </c>
      <c r="B58" s="85" t="s">
        <v>216</v>
      </c>
      <c r="C58" s="86">
        <v>1850</v>
      </c>
      <c r="D58" s="86">
        <v>2090</v>
      </c>
      <c r="E58" s="86">
        <f>'POSEBNI DIO'!I263+'POSEBNI DIO'!I206</f>
        <v>25000</v>
      </c>
      <c r="F58" s="86">
        <f>'POSEBNI DIO'!J263+'POSEBNI DIO'!J206</f>
        <v>33000</v>
      </c>
      <c r="G58" s="86">
        <f>'POSEBNI DIO'!K263+'POSEBNI DIO'!K206</f>
        <v>33000</v>
      </c>
    </row>
    <row r="59" spans="1:9" x14ac:dyDescent="0.25">
      <c r="A59" s="81" t="s">
        <v>218</v>
      </c>
      <c r="B59" s="82" t="s">
        <v>219</v>
      </c>
      <c r="C59" s="83">
        <f>SUM(C60)</f>
        <v>3850</v>
      </c>
      <c r="D59" s="83">
        <f>SUM(D60)</f>
        <v>660</v>
      </c>
      <c r="E59" s="83">
        <f>SUM(E60)</f>
        <v>500</v>
      </c>
      <c r="F59" s="83">
        <f>SUM(F60)</f>
        <v>500</v>
      </c>
      <c r="G59" s="83">
        <f>SUM(G60)</f>
        <v>500</v>
      </c>
    </row>
    <row r="60" spans="1:9" x14ac:dyDescent="0.25">
      <c r="A60" s="84" t="s">
        <v>220</v>
      </c>
      <c r="B60" s="85" t="s">
        <v>219</v>
      </c>
      <c r="C60" s="86">
        <v>3850</v>
      </c>
      <c r="D60" s="86">
        <v>660</v>
      </c>
      <c r="E60" s="86">
        <f>'POSEBNI DIO'!I281</f>
        <v>500</v>
      </c>
      <c r="F60" s="86">
        <f>'POSEBNI DIO'!J281</f>
        <v>500</v>
      </c>
      <c r="G60" s="86">
        <f>'POSEBNI DIO'!K281</f>
        <v>500</v>
      </c>
    </row>
    <row r="61" spans="1:9" x14ac:dyDescent="0.25">
      <c r="A61" s="81" t="s">
        <v>221</v>
      </c>
      <c r="B61" s="82" t="s">
        <v>222</v>
      </c>
      <c r="C61" s="83">
        <f>SUM(C62)</f>
        <v>1200</v>
      </c>
      <c r="D61" s="83">
        <f>SUM(D62)</f>
        <v>6600</v>
      </c>
      <c r="E61" s="83">
        <f>SUM(E62)</f>
        <v>3000</v>
      </c>
      <c r="F61" s="83">
        <f>SUM(F62)</f>
        <v>3000</v>
      </c>
      <c r="G61" s="83">
        <f>SUM(G62)</f>
        <v>3000</v>
      </c>
    </row>
    <row r="62" spans="1:9" x14ac:dyDescent="0.25">
      <c r="A62" s="84" t="s">
        <v>223</v>
      </c>
      <c r="B62" s="85" t="s">
        <v>222</v>
      </c>
      <c r="C62" s="86">
        <v>1200</v>
      </c>
      <c r="D62" s="86">
        <v>6600</v>
      </c>
      <c r="E62" s="86">
        <f>'POSEBNI DIO'!I277</f>
        <v>3000</v>
      </c>
      <c r="F62" s="86">
        <f>'POSEBNI DIO'!J277</f>
        <v>3000</v>
      </c>
      <c r="G62" s="86">
        <f>'POSEBNI DIO'!K277</f>
        <v>3000</v>
      </c>
    </row>
    <row r="63" spans="1:9" x14ac:dyDescent="0.25">
      <c r="A63" s="78" t="s">
        <v>224</v>
      </c>
      <c r="B63" s="79" t="s">
        <v>225</v>
      </c>
      <c r="C63" s="80">
        <f>C64+C67+C69</f>
        <v>2019.22</v>
      </c>
      <c r="D63" s="80">
        <f>D64+D67+D69</f>
        <v>3981.68</v>
      </c>
      <c r="E63" s="80">
        <f>E64+E67+E69</f>
        <v>0</v>
      </c>
      <c r="F63" s="80">
        <f>F64+F67+F69</f>
        <v>0</v>
      </c>
      <c r="G63" s="80">
        <f>G64+G67+G69</f>
        <v>0</v>
      </c>
      <c r="I63" s="89"/>
    </row>
    <row r="64" spans="1:9" x14ac:dyDescent="0.25">
      <c r="A64" s="81" t="s">
        <v>226</v>
      </c>
      <c r="B64" s="82" t="s">
        <v>227</v>
      </c>
      <c r="C64" s="83">
        <f>SUM(C65:C66)</f>
        <v>2019.22</v>
      </c>
      <c r="D64" s="83">
        <f>SUM(D65:D66)</f>
        <v>3981.68</v>
      </c>
      <c r="E64" s="83">
        <f>SUM(E65:E66)</f>
        <v>0</v>
      </c>
      <c r="F64" s="83">
        <f>SUM(F65:F66)</f>
        <v>0</v>
      </c>
      <c r="G64" s="83">
        <f>SUM(G65:G66)</f>
        <v>0</v>
      </c>
    </row>
    <row r="65" spans="1:9" x14ac:dyDescent="0.25">
      <c r="A65" s="84" t="s">
        <v>228</v>
      </c>
      <c r="B65" s="85" t="s">
        <v>229</v>
      </c>
      <c r="C65" s="86">
        <v>2019.22</v>
      </c>
      <c r="D65" s="86">
        <v>3981.68</v>
      </c>
      <c r="E65" s="86"/>
      <c r="F65" s="86"/>
      <c r="G65" s="86"/>
    </row>
    <row r="66" spans="1:9" x14ac:dyDescent="0.25">
      <c r="A66" s="84" t="s">
        <v>230</v>
      </c>
      <c r="B66" s="85" t="s">
        <v>231</v>
      </c>
      <c r="C66" s="86"/>
      <c r="D66" s="86"/>
      <c r="E66" s="86"/>
      <c r="F66" s="86"/>
      <c r="G66" s="86"/>
    </row>
    <row r="67" spans="1:9" x14ac:dyDescent="0.25">
      <c r="A67" s="81" t="s">
        <v>232</v>
      </c>
      <c r="B67" s="82" t="s">
        <v>233</v>
      </c>
      <c r="C67" s="83">
        <f>SUM(C68)</f>
        <v>0</v>
      </c>
      <c r="D67" s="83">
        <f>SUM(D68)</f>
        <v>0</v>
      </c>
      <c r="E67" s="83">
        <f>SUM(E68)</f>
        <v>0</v>
      </c>
      <c r="F67" s="83">
        <f>SUM(F68)</f>
        <v>0</v>
      </c>
      <c r="G67" s="83">
        <f>SUM(G68)</f>
        <v>0</v>
      </c>
    </row>
    <row r="68" spans="1:9" x14ac:dyDescent="0.25">
      <c r="A68" s="84" t="s">
        <v>234</v>
      </c>
      <c r="B68" s="85" t="s">
        <v>235</v>
      </c>
      <c r="C68" s="86">
        <f>'[1]POSEBNI DIO'!C350</f>
        <v>0</v>
      </c>
      <c r="D68" s="86">
        <v>0</v>
      </c>
      <c r="E68" s="86"/>
      <c r="F68" s="86"/>
      <c r="G68" s="86"/>
    </row>
    <row r="69" spans="1:9" x14ac:dyDescent="0.25">
      <c r="A69" s="81" t="s">
        <v>236</v>
      </c>
      <c r="B69" s="82" t="s">
        <v>237</v>
      </c>
      <c r="C69" s="83">
        <f>SUM(C70)</f>
        <v>0</v>
      </c>
      <c r="D69" s="83">
        <f>SUM(D70)</f>
        <v>0</v>
      </c>
      <c r="E69" s="83">
        <f>SUM(E70)</f>
        <v>0</v>
      </c>
      <c r="F69" s="83">
        <f>SUM(F70)</f>
        <v>0</v>
      </c>
      <c r="G69" s="83">
        <f>SUM(G70)</f>
        <v>0</v>
      </c>
    </row>
    <row r="70" spans="1:9" x14ac:dyDescent="0.25">
      <c r="A70" s="84" t="s">
        <v>238</v>
      </c>
      <c r="B70" s="85" t="s">
        <v>239</v>
      </c>
      <c r="C70" s="86">
        <v>0</v>
      </c>
      <c r="D70" s="86">
        <v>0</v>
      </c>
      <c r="E70" s="86"/>
      <c r="F70" s="86"/>
      <c r="G70" s="86"/>
    </row>
    <row r="71" spans="1:9" x14ac:dyDescent="0.25">
      <c r="A71" s="78">
        <v>10</v>
      </c>
      <c r="B71" s="79" t="s">
        <v>240</v>
      </c>
      <c r="C71" s="80">
        <f>C74+C78+C80+C72+C76</f>
        <v>33089.78</v>
      </c>
      <c r="D71" s="80">
        <f>D74+D78+D80+D72+D76</f>
        <v>78750</v>
      </c>
      <c r="E71" s="80">
        <f t="shared" ref="E71:G71" si="2">E74+E78+E80+E72+E76</f>
        <v>104500</v>
      </c>
      <c r="F71" s="80">
        <f t="shared" si="2"/>
        <v>104500</v>
      </c>
      <c r="G71" s="80">
        <f t="shared" si="2"/>
        <v>104500</v>
      </c>
      <c r="I71" s="89"/>
    </row>
    <row r="72" spans="1:9" x14ac:dyDescent="0.25">
      <c r="A72" s="81" t="s">
        <v>269</v>
      </c>
      <c r="B72" s="82" t="s">
        <v>266</v>
      </c>
      <c r="C72" s="90">
        <f>SUM(C73)</f>
        <v>0</v>
      </c>
      <c r="D72" s="90">
        <f>SUM(D73)</f>
        <v>660</v>
      </c>
      <c r="E72" s="90">
        <f>SUM(E73)</f>
        <v>0</v>
      </c>
      <c r="F72" s="90">
        <f>SUM(F73)</f>
        <v>0</v>
      </c>
      <c r="G72" s="90">
        <f>SUM(G73)</f>
        <v>0</v>
      </c>
      <c r="I72" s="89"/>
    </row>
    <row r="73" spans="1:9" x14ac:dyDescent="0.25">
      <c r="A73" s="92" t="s">
        <v>267</v>
      </c>
      <c r="B73" s="93" t="s">
        <v>268</v>
      </c>
      <c r="C73" s="94">
        <v>0</v>
      </c>
      <c r="D73" s="94">
        <v>660</v>
      </c>
      <c r="E73" s="94"/>
      <c r="F73" s="94"/>
      <c r="G73" s="94"/>
      <c r="I73" s="89"/>
    </row>
    <row r="74" spans="1:9" x14ac:dyDescent="0.25">
      <c r="A74" s="81">
        <v>104</v>
      </c>
      <c r="B74" s="82" t="s">
        <v>241</v>
      </c>
      <c r="C74" s="83">
        <f>SUM(C75)</f>
        <v>25519.63</v>
      </c>
      <c r="D74" s="83">
        <f>SUM(D75)</f>
        <v>0</v>
      </c>
      <c r="E74" s="83">
        <f>SUM(E75)</f>
        <v>2100</v>
      </c>
      <c r="F74" s="83">
        <f>SUM(F75)</f>
        <v>2100</v>
      </c>
      <c r="G74" s="83">
        <f>SUM(G75)</f>
        <v>2100</v>
      </c>
    </row>
    <row r="75" spans="1:9" x14ac:dyDescent="0.25">
      <c r="A75" s="84">
        <v>1040</v>
      </c>
      <c r="B75" s="85" t="s">
        <v>241</v>
      </c>
      <c r="C75" s="86">
        <v>25519.63</v>
      </c>
      <c r="D75" s="86">
        <v>0</v>
      </c>
      <c r="E75" s="86">
        <v>2100</v>
      </c>
      <c r="F75" s="86">
        <v>2100</v>
      </c>
      <c r="G75" s="86">
        <v>2100</v>
      </c>
    </row>
    <row r="76" spans="1:9" x14ac:dyDescent="0.25">
      <c r="A76" s="81" t="s">
        <v>270</v>
      </c>
      <c r="B76" s="82" t="s">
        <v>271</v>
      </c>
      <c r="C76" s="90">
        <f>SUM(C77)</f>
        <v>0</v>
      </c>
      <c r="D76" s="90">
        <f>SUM(D77)</f>
        <v>70800</v>
      </c>
      <c r="E76" s="90">
        <f>SUM(E77)</f>
        <v>87000</v>
      </c>
      <c r="F76" s="90">
        <f>SUM(F77)</f>
        <v>87000</v>
      </c>
      <c r="G76" s="90">
        <f>SUM(G77)</f>
        <v>87000</v>
      </c>
    </row>
    <row r="77" spans="1:9" x14ac:dyDescent="0.25">
      <c r="A77" s="92" t="s">
        <v>272</v>
      </c>
      <c r="B77" s="93" t="s">
        <v>271</v>
      </c>
      <c r="C77" s="94">
        <v>0</v>
      </c>
      <c r="D77" s="94">
        <v>70800</v>
      </c>
      <c r="E77" s="94">
        <f>'POSEBNI DIO'!I305</f>
        <v>87000</v>
      </c>
      <c r="F77" s="94">
        <f>'POSEBNI DIO'!J305</f>
        <v>87000</v>
      </c>
      <c r="G77" s="94">
        <f>'POSEBNI DIO'!K305</f>
        <v>87000</v>
      </c>
    </row>
    <row r="78" spans="1:9" s="91" customFormat="1" x14ac:dyDescent="0.2">
      <c r="A78" s="81" t="s">
        <v>263</v>
      </c>
      <c r="B78" s="82" t="s">
        <v>264</v>
      </c>
      <c r="C78" s="90">
        <f>SUM(C79)</f>
        <v>7570.15</v>
      </c>
      <c r="D78" s="90">
        <f>SUM(D79)</f>
        <v>6630</v>
      </c>
      <c r="E78" s="90">
        <f>SUM(E79)</f>
        <v>10000</v>
      </c>
      <c r="F78" s="90">
        <f>SUM(F79)</f>
        <v>10000</v>
      </c>
      <c r="G78" s="90">
        <f>SUM(G79)</f>
        <v>10000</v>
      </c>
    </row>
    <row r="79" spans="1:9" s="91" customFormat="1" x14ac:dyDescent="0.25">
      <c r="A79" s="92" t="s">
        <v>265</v>
      </c>
      <c r="B79" s="93" t="s">
        <v>264</v>
      </c>
      <c r="C79" s="94">
        <v>7570.15</v>
      </c>
      <c r="D79" s="94">
        <v>6630</v>
      </c>
      <c r="E79" s="94">
        <f>'POSEBNI DIO'!I268</f>
        <v>10000</v>
      </c>
      <c r="F79" s="94">
        <f>'POSEBNI DIO'!J268</f>
        <v>10000</v>
      </c>
      <c r="G79" s="94">
        <f>'POSEBNI DIO'!K268</f>
        <v>10000</v>
      </c>
    </row>
    <row r="80" spans="1:9" ht="18" customHeight="1" x14ac:dyDescent="0.25">
      <c r="A80" s="87" t="s">
        <v>242</v>
      </c>
      <c r="B80" s="88" t="s">
        <v>243</v>
      </c>
      <c r="C80" s="83">
        <f>SUM(C81)</f>
        <v>0</v>
      </c>
      <c r="D80" s="83">
        <f>SUM(D81)</f>
        <v>660</v>
      </c>
      <c r="E80" s="83">
        <f>SUM(E81)</f>
        <v>5400</v>
      </c>
      <c r="F80" s="83">
        <f>SUM(F81)</f>
        <v>5400</v>
      </c>
      <c r="G80" s="83">
        <f>SUM(G81)</f>
        <v>5400</v>
      </c>
    </row>
    <row r="81" spans="1:7" ht="25.5" x14ac:dyDescent="0.25">
      <c r="A81" s="92" t="s">
        <v>244</v>
      </c>
      <c r="B81" s="93" t="s">
        <v>243</v>
      </c>
      <c r="C81" s="86">
        <v>0</v>
      </c>
      <c r="D81" s="86">
        <v>660</v>
      </c>
      <c r="E81" s="86">
        <f>'POSEBNI DIO'!I272-E75</f>
        <v>5400</v>
      </c>
      <c r="F81" s="86">
        <f>'POSEBNI DIO'!J272-F75</f>
        <v>5400</v>
      </c>
      <c r="G81" s="86">
        <f>'POSEBNI DIO'!K272-G75</f>
        <v>5400</v>
      </c>
    </row>
    <row r="82" spans="1:7" x14ac:dyDescent="0.25">
      <c r="A82" s="95"/>
      <c r="B82" s="96" t="s">
        <v>245</v>
      </c>
      <c r="C82" s="97">
        <f>C71+C63+C54+C40+C35+C20+C15+C11+C51</f>
        <v>548489.85</v>
      </c>
      <c r="D82" s="97">
        <f t="shared" ref="D82:G82" si="3">D71+D63+D54+D40+D35+D20+D15+D11+D51</f>
        <v>1062643</v>
      </c>
      <c r="E82" s="97">
        <f t="shared" si="3"/>
        <v>1302050</v>
      </c>
      <c r="F82" s="97">
        <f t="shared" si="3"/>
        <v>1210190</v>
      </c>
      <c r="G82" s="97">
        <f t="shared" si="3"/>
        <v>1197190</v>
      </c>
    </row>
    <row r="84" spans="1:7" x14ac:dyDescent="0.25">
      <c r="C84" s="89"/>
      <c r="D84" s="89"/>
      <c r="E84" s="89"/>
      <c r="F84" s="89"/>
      <c r="G84" s="89"/>
    </row>
  </sheetData>
  <mergeCells count="6">
    <mergeCell ref="A10:B10"/>
    <mergeCell ref="A1:G1"/>
    <mergeCell ref="A3:G3"/>
    <mergeCell ref="A5:G5"/>
    <mergeCell ref="A7:G7"/>
    <mergeCell ref="A9:B9"/>
  </mergeCells>
  <pageMargins left="0.70866141732283472" right="0.70866141732283472" top="0.55118110236220474" bottom="0.59055118110236227" header="0.31496062992125984" footer="0.31496062992125984"/>
  <pageSetup paperSize="9" scale="6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399"/>
  <sheetViews>
    <sheetView workbookViewId="0">
      <selection activeCell="B248" sqref="B248:F248"/>
    </sheetView>
  </sheetViews>
  <sheetFormatPr defaultRowHeight="12.75" x14ac:dyDescent="0.25"/>
  <cols>
    <col min="1" max="1" width="1.140625" style="1" customWidth="1"/>
    <col min="2" max="2" width="2.28515625" style="1" customWidth="1"/>
    <col min="3" max="3" width="5.7109375" style="1" customWidth="1"/>
    <col min="4" max="4" width="4.5703125" style="1" customWidth="1"/>
    <col min="5" max="5" width="52.85546875" style="1" customWidth="1"/>
    <col min="6" max="6" width="3.5703125" style="1" customWidth="1"/>
    <col min="7" max="11" width="13.7109375" style="1" customWidth="1"/>
    <col min="12" max="254" width="9.140625" style="1"/>
    <col min="255" max="255" width="1.140625" style="1" customWidth="1"/>
    <col min="256" max="256" width="2.28515625" style="1" customWidth="1"/>
    <col min="257" max="257" width="5.7109375" style="1" customWidth="1"/>
    <col min="258" max="258" width="4.5703125" style="1" customWidth="1"/>
    <col min="259" max="259" width="52.85546875" style="1" customWidth="1"/>
    <col min="260" max="260" width="3.5703125" style="1" customWidth="1"/>
    <col min="261" max="261" width="8.5703125" style="1" customWidth="1"/>
    <col min="262" max="262" width="2.140625" style="1" customWidth="1"/>
    <col min="263" max="263" width="1.28515625" style="1" customWidth="1"/>
    <col min="264" max="266" width="13.7109375" style="1" customWidth="1"/>
    <col min="267" max="510" width="9.140625" style="1"/>
    <col min="511" max="511" width="1.140625" style="1" customWidth="1"/>
    <col min="512" max="512" width="2.28515625" style="1" customWidth="1"/>
    <col min="513" max="513" width="5.7109375" style="1" customWidth="1"/>
    <col min="514" max="514" width="4.5703125" style="1" customWidth="1"/>
    <col min="515" max="515" width="52.85546875" style="1" customWidth="1"/>
    <col min="516" max="516" width="3.5703125" style="1" customWidth="1"/>
    <col min="517" max="517" width="8.5703125" style="1" customWidth="1"/>
    <col min="518" max="518" width="2.140625" style="1" customWidth="1"/>
    <col min="519" max="519" width="1.28515625" style="1" customWidth="1"/>
    <col min="520" max="522" width="13.7109375" style="1" customWidth="1"/>
    <col min="523" max="766" width="9.140625" style="1"/>
    <col min="767" max="767" width="1.140625" style="1" customWidth="1"/>
    <col min="768" max="768" width="2.28515625" style="1" customWidth="1"/>
    <col min="769" max="769" width="5.7109375" style="1" customWidth="1"/>
    <col min="770" max="770" width="4.5703125" style="1" customWidth="1"/>
    <col min="771" max="771" width="52.85546875" style="1" customWidth="1"/>
    <col min="772" max="772" width="3.5703125" style="1" customWidth="1"/>
    <col min="773" max="773" width="8.5703125" style="1" customWidth="1"/>
    <col min="774" max="774" width="2.140625" style="1" customWidth="1"/>
    <col min="775" max="775" width="1.28515625" style="1" customWidth="1"/>
    <col min="776" max="778" width="13.7109375" style="1" customWidth="1"/>
    <col min="779" max="1022" width="9.140625" style="1"/>
    <col min="1023" max="1023" width="1.140625" style="1" customWidth="1"/>
    <col min="1024" max="1024" width="2.28515625" style="1" customWidth="1"/>
    <col min="1025" max="1025" width="5.7109375" style="1" customWidth="1"/>
    <col min="1026" max="1026" width="4.5703125" style="1" customWidth="1"/>
    <col min="1027" max="1027" width="52.85546875" style="1" customWidth="1"/>
    <col min="1028" max="1028" width="3.5703125" style="1" customWidth="1"/>
    <col min="1029" max="1029" width="8.5703125" style="1" customWidth="1"/>
    <col min="1030" max="1030" width="2.140625" style="1" customWidth="1"/>
    <col min="1031" max="1031" width="1.28515625" style="1" customWidth="1"/>
    <col min="1032" max="1034" width="13.7109375" style="1" customWidth="1"/>
    <col min="1035" max="1278" width="9.140625" style="1"/>
    <col min="1279" max="1279" width="1.140625" style="1" customWidth="1"/>
    <col min="1280" max="1280" width="2.28515625" style="1" customWidth="1"/>
    <col min="1281" max="1281" width="5.7109375" style="1" customWidth="1"/>
    <col min="1282" max="1282" width="4.5703125" style="1" customWidth="1"/>
    <col min="1283" max="1283" width="52.85546875" style="1" customWidth="1"/>
    <col min="1284" max="1284" width="3.5703125" style="1" customWidth="1"/>
    <col min="1285" max="1285" width="8.5703125" style="1" customWidth="1"/>
    <col min="1286" max="1286" width="2.140625" style="1" customWidth="1"/>
    <col min="1287" max="1287" width="1.28515625" style="1" customWidth="1"/>
    <col min="1288" max="1290" width="13.7109375" style="1" customWidth="1"/>
    <col min="1291" max="1534" width="9.140625" style="1"/>
    <col min="1535" max="1535" width="1.140625" style="1" customWidth="1"/>
    <col min="1536" max="1536" width="2.28515625" style="1" customWidth="1"/>
    <col min="1537" max="1537" width="5.7109375" style="1" customWidth="1"/>
    <col min="1538" max="1538" width="4.5703125" style="1" customWidth="1"/>
    <col min="1539" max="1539" width="52.85546875" style="1" customWidth="1"/>
    <col min="1540" max="1540" width="3.5703125" style="1" customWidth="1"/>
    <col min="1541" max="1541" width="8.5703125" style="1" customWidth="1"/>
    <col min="1542" max="1542" width="2.140625" style="1" customWidth="1"/>
    <col min="1543" max="1543" width="1.28515625" style="1" customWidth="1"/>
    <col min="1544" max="1546" width="13.7109375" style="1" customWidth="1"/>
    <col min="1547" max="1790" width="9.140625" style="1"/>
    <col min="1791" max="1791" width="1.140625" style="1" customWidth="1"/>
    <col min="1792" max="1792" width="2.28515625" style="1" customWidth="1"/>
    <col min="1793" max="1793" width="5.7109375" style="1" customWidth="1"/>
    <col min="1794" max="1794" width="4.5703125" style="1" customWidth="1"/>
    <col min="1795" max="1795" width="52.85546875" style="1" customWidth="1"/>
    <col min="1796" max="1796" width="3.5703125" style="1" customWidth="1"/>
    <col min="1797" max="1797" width="8.5703125" style="1" customWidth="1"/>
    <col min="1798" max="1798" width="2.140625" style="1" customWidth="1"/>
    <col min="1799" max="1799" width="1.28515625" style="1" customWidth="1"/>
    <col min="1800" max="1802" width="13.7109375" style="1" customWidth="1"/>
    <col min="1803" max="2046" width="9.140625" style="1"/>
    <col min="2047" max="2047" width="1.140625" style="1" customWidth="1"/>
    <col min="2048" max="2048" width="2.28515625" style="1" customWidth="1"/>
    <col min="2049" max="2049" width="5.7109375" style="1" customWidth="1"/>
    <col min="2050" max="2050" width="4.5703125" style="1" customWidth="1"/>
    <col min="2051" max="2051" width="52.85546875" style="1" customWidth="1"/>
    <col min="2052" max="2052" width="3.5703125" style="1" customWidth="1"/>
    <col min="2053" max="2053" width="8.5703125" style="1" customWidth="1"/>
    <col min="2054" max="2054" width="2.140625" style="1" customWidth="1"/>
    <col min="2055" max="2055" width="1.28515625" style="1" customWidth="1"/>
    <col min="2056" max="2058" width="13.7109375" style="1" customWidth="1"/>
    <col min="2059" max="2302" width="9.140625" style="1"/>
    <col min="2303" max="2303" width="1.140625" style="1" customWidth="1"/>
    <col min="2304" max="2304" width="2.28515625" style="1" customWidth="1"/>
    <col min="2305" max="2305" width="5.7109375" style="1" customWidth="1"/>
    <col min="2306" max="2306" width="4.5703125" style="1" customWidth="1"/>
    <col min="2307" max="2307" width="52.85546875" style="1" customWidth="1"/>
    <col min="2308" max="2308" width="3.5703125" style="1" customWidth="1"/>
    <col min="2309" max="2309" width="8.5703125" style="1" customWidth="1"/>
    <col min="2310" max="2310" width="2.140625" style="1" customWidth="1"/>
    <col min="2311" max="2311" width="1.28515625" style="1" customWidth="1"/>
    <col min="2312" max="2314" width="13.7109375" style="1" customWidth="1"/>
    <col min="2315" max="2558" width="9.140625" style="1"/>
    <col min="2559" max="2559" width="1.140625" style="1" customWidth="1"/>
    <col min="2560" max="2560" width="2.28515625" style="1" customWidth="1"/>
    <col min="2561" max="2561" width="5.7109375" style="1" customWidth="1"/>
    <col min="2562" max="2562" width="4.5703125" style="1" customWidth="1"/>
    <col min="2563" max="2563" width="52.85546875" style="1" customWidth="1"/>
    <col min="2564" max="2564" width="3.5703125" style="1" customWidth="1"/>
    <col min="2565" max="2565" width="8.5703125" style="1" customWidth="1"/>
    <col min="2566" max="2566" width="2.140625" style="1" customWidth="1"/>
    <col min="2567" max="2567" width="1.28515625" style="1" customWidth="1"/>
    <col min="2568" max="2570" width="13.7109375" style="1" customWidth="1"/>
    <col min="2571" max="2814" width="9.140625" style="1"/>
    <col min="2815" max="2815" width="1.140625" style="1" customWidth="1"/>
    <col min="2816" max="2816" width="2.28515625" style="1" customWidth="1"/>
    <col min="2817" max="2817" width="5.7109375" style="1" customWidth="1"/>
    <col min="2818" max="2818" width="4.5703125" style="1" customWidth="1"/>
    <col min="2819" max="2819" width="52.85546875" style="1" customWidth="1"/>
    <col min="2820" max="2820" width="3.5703125" style="1" customWidth="1"/>
    <col min="2821" max="2821" width="8.5703125" style="1" customWidth="1"/>
    <col min="2822" max="2822" width="2.140625" style="1" customWidth="1"/>
    <col min="2823" max="2823" width="1.28515625" style="1" customWidth="1"/>
    <col min="2824" max="2826" width="13.7109375" style="1" customWidth="1"/>
    <col min="2827" max="3070" width="9.140625" style="1"/>
    <col min="3071" max="3071" width="1.140625" style="1" customWidth="1"/>
    <col min="3072" max="3072" width="2.28515625" style="1" customWidth="1"/>
    <col min="3073" max="3073" width="5.7109375" style="1" customWidth="1"/>
    <col min="3074" max="3074" width="4.5703125" style="1" customWidth="1"/>
    <col min="3075" max="3075" width="52.85546875" style="1" customWidth="1"/>
    <col min="3076" max="3076" width="3.5703125" style="1" customWidth="1"/>
    <col min="3077" max="3077" width="8.5703125" style="1" customWidth="1"/>
    <col min="3078" max="3078" width="2.140625" style="1" customWidth="1"/>
    <col min="3079" max="3079" width="1.28515625" style="1" customWidth="1"/>
    <col min="3080" max="3082" width="13.7109375" style="1" customWidth="1"/>
    <col min="3083" max="3326" width="9.140625" style="1"/>
    <col min="3327" max="3327" width="1.140625" style="1" customWidth="1"/>
    <col min="3328" max="3328" width="2.28515625" style="1" customWidth="1"/>
    <col min="3329" max="3329" width="5.7109375" style="1" customWidth="1"/>
    <col min="3330" max="3330" width="4.5703125" style="1" customWidth="1"/>
    <col min="3331" max="3331" width="52.85546875" style="1" customWidth="1"/>
    <col min="3332" max="3332" width="3.5703125" style="1" customWidth="1"/>
    <col min="3333" max="3333" width="8.5703125" style="1" customWidth="1"/>
    <col min="3334" max="3334" width="2.140625" style="1" customWidth="1"/>
    <col min="3335" max="3335" width="1.28515625" style="1" customWidth="1"/>
    <col min="3336" max="3338" width="13.7109375" style="1" customWidth="1"/>
    <col min="3339" max="3582" width="9.140625" style="1"/>
    <col min="3583" max="3583" width="1.140625" style="1" customWidth="1"/>
    <col min="3584" max="3584" width="2.28515625" style="1" customWidth="1"/>
    <col min="3585" max="3585" width="5.7109375" style="1" customWidth="1"/>
    <col min="3586" max="3586" width="4.5703125" style="1" customWidth="1"/>
    <col min="3587" max="3587" width="52.85546875" style="1" customWidth="1"/>
    <col min="3588" max="3588" width="3.5703125" style="1" customWidth="1"/>
    <col min="3589" max="3589" width="8.5703125" style="1" customWidth="1"/>
    <col min="3590" max="3590" width="2.140625" style="1" customWidth="1"/>
    <col min="3591" max="3591" width="1.28515625" style="1" customWidth="1"/>
    <col min="3592" max="3594" width="13.7109375" style="1" customWidth="1"/>
    <col min="3595" max="3838" width="9.140625" style="1"/>
    <col min="3839" max="3839" width="1.140625" style="1" customWidth="1"/>
    <col min="3840" max="3840" width="2.28515625" style="1" customWidth="1"/>
    <col min="3841" max="3841" width="5.7109375" style="1" customWidth="1"/>
    <col min="3842" max="3842" width="4.5703125" style="1" customWidth="1"/>
    <col min="3843" max="3843" width="52.85546875" style="1" customWidth="1"/>
    <col min="3844" max="3844" width="3.5703125" style="1" customWidth="1"/>
    <col min="3845" max="3845" width="8.5703125" style="1" customWidth="1"/>
    <col min="3846" max="3846" width="2.140625" style="1" customWidth="1"/>
    <col min="3847" max="3847" width="1.28515625" style="1" customWidth="1"/>
    <col min="3848" max="3850" width="13.7109375" style="1" customWidth="1"/>
    <col min="3851" max="4094" width="9.140625" style="1"/>
    <col min="4095" max="4095" width="1.140625" style="1" customWidth="1"/>
    <col min="4096" max="4096" width="2.28515625" style="1" customWidth="1"/>
    <col min="4097" max="4097" width="5.7109375" style="1" customWidth="1"/>
    <col min="4098" max="4098" width="4.5703125" style="1" customWidth="1"/>
    <col min="4099" max="4099" width="52.85546875" style="1" customWidth="1"/>
    <col min="4100" max="4100" width="3.5703125" style="1" customWidth="1"/>
    <col min="4101" max="4101" width="8.5703125" style="1" customWidth="1"/>
    <col min="4102" max="4102" width="2.140625" style="1" customWidth="1"/>
    <col min="4103" max="4103" width="1.28515625" style="1" customWidth="1"/>
    <col min="4104" max="4106" width="13.7109375" style="1" customWidth="1"/>
    <col min="4107" max="4350" width="9.140625" style="1"/>
    <col min="4351" max="4351" width="1.140625" style="1" customWidth="1"/>
    <col min="4352" max="4352" width="2.28515625" style="1" customWidth="1"/>
    <col min="4353" max="4353" width="5.7109375" style="1" customWidth="1"/>
    <col min="4354" max="4354" width="4.5703125" style="1" customWidth="1"/>
    <col min="4355" max="4355" width="52.85546875" style="1" customWidth="1"/>
    <col min="4356" max="4356" width="3.5703125" style="1" customWidth="1"/>
    <col min="4357" max="4357" width="8.5703125" style="1" customWidth="1"/>
    <col min="4358" max="4358" width="2.140625" style="1" customWidth="1"/>
    <col min="4359" max="4359" width="1.28515625" style="1" customWidth="1"/>
    <col min="4360" max="4362" width="13.7109375" style="1" customWidth="1"/>
    <col min="4363" max="4606" width="9.140625" style="1"/>
    <col min="4607" max="4607" width="1.140625" style="1" customWidth="1"/>
    <col min="4608" max="4608" width="2.28515625" style="1" customWidth="1"/>
    <col min="4609" max="4609" width="5.7109375" style="1" customWidth="1"/>
    <col min="4610" max="4610" width="4.5703125" style="1" customWidth="1"/>
    <col min="4611" max="4611" width="52.85546875" style="1" customWidth="1"/>
    <col min="4612" max="4612" width="3.5703125" style="1" customWidth="1"/>
    <col min="4613" max="4613" width="8.5703125" style="1" customWidth="1"/>
    <col min="4614" max="4614" width="2.140625" style="1" customWidth="1"/>
    <col min="4615" max="4615" width="1.28515625" style="1" customWidth="1"/>
    <col min="4616" max="4618" width="13.7109375" style="1" customWidth="1"/>
    <col min="4619" max="4862" width="9.140625" style="1"/>
    <col min="4863" max="4863" width="1.140625" style="1" customWidth="1"/>
    <col min="4864" max="4864" width="2.28515625" style="1" customWidth="1"/>
    <col min="4865" max="4865" width="5.7109375" style="1" customWidth="1"/>
    <col min="4866" max="4866" width="4.5703125" style="1" customWidth="1"/>
    <col min="4867" max="4867" width="52.85546875" style="1" customWidth="1"/>
    <col min="4868" max="4868" width="3.5703125" style="1" customWidth="1"/>
    <col min="4869" max="4869" width="8.5703125" style="1" customWidth="1"/>
    <col min="4870" max="4870" width="2.140625" style="1" customWidth="1"/>
    <col min="4871" max="4871" width="1.28515625" style="1" customWidth="1"/>
    <col min="4872" max="4874" width="13.7109375" style="1" customWidth="1"/>
    <col min="4875" max="5118" width="9.140625" style="1"/>
    <col min="5119" max="5119" width="1.140625" style="1" customWidth="1"/>
    <col min="5120" max="5120" width="2.28515625" style="1" customWidth="1"/>
    <col min="5121" max="5121" width="5.7109375" style="1" customWidth="1"/>
    <col min="5122" max="5122" width="4.5703125" style="1" customWidth="1"/>
    <col min="5123" max="5123" width="52.85546875" style="1" customWidth="1"/>
    <col min="5124" max="5124" width="3.5703125" style="1" customWidth="1"/>
    <col min="5125" max="5125" width="8.5703125" style="1" customWidth="1"/>
    <col min="5126" max="5126" width="2.140625" style="1" customWidth="1"/>
    <col min="5127" max="5127" width="1.28515625" style="1" customWidth="1"/>
    <col min="5128" max="5130" width="13.7109375" style="1" customWidth="1"/>
    <col min="5131" max="5374" width="9.140625" style="1"/>
    <col min="5375" max="5375" width="1.140625" style="1" customWidth="1"/>
    <col min="5376" max="5376" width="2.28515625" style="1" customWidth="1"/>
    <col min="5377" max="5377" width="5.7109375" style="1" customWidth="1"/>
    <col min="5378" max="5378" width="4.5703125" style="1" customWidth="1"/>
    <col min="5379" max="5379" width="52.85546875" style="1" customWidth="1"/>
    <col min="5380" max="5380" width="3.5703125" style="1" customWidth="1"/>
    <col min="5381" max="5381" width="8.5703125" style="1" customWidth="1"/>
    <col min="5382" max="5382" width="2.140625" style="1" customWidth="1"/>
    <col min="5383" max="5383" width="1.28515625" style="1" customWidth="1"/>
    <col min="5384" max="5386" width="13.7109375" style="1" customWidth="1"/>
    <col min="5387" max="5630" width="9.140625" style="1"/>
    <col min="5631" max="5631" width="1.140625" style="1" customWidth="1"/>
    <col min="5632" max="5632" width="2.28515625" style="1" customWidth="1"/>
    <col min="5633" max="5633" width="5.7109375" style="1" customWidth="1"/>
    <col min="5634" max="5634" width="4.5703125" style="1" customWidth="1"/>
    <col min="5635" max="5635" width="52.85546875" style="1" customWidth="1"/>
    <col min="5636" max="5636" width="3.5703125" style="1" customWidth="1"/>
    <col min="5637" max="5637" width="8.5703125" style="1" customWidth="1"/>
    <col min="5638" max="5638" width="2.140625" style="1" customWidth="1"/>
    <col min="5639" max="5639" width="1.28515625" style="1" customWidth="1"/>
    <col min="5640" max="5642" width="13.7109375" style="1" customWidth="1"/>
    <col min="5643" max="5886" width="9.140625" style="1"/>
    <col min="5887" max="5887" width="1.140625" style="1" customWidth="1"/>
    <col min="5888" max="5888" width="2.28515625" style="1" customWidth="1"/>
    <col min="5889" max="5889" width="5.7109375" style="1" customWidth="1"/>
    <col min="5890" max="5890" width="4.5703125" style="1" customWidth="1"/>
    <col min="5891" max="5891" width="52.85546875" style="1" customWidth="1"/>
    <col min="5892" max="5892" width="3.5703125" style="1" customWidth="1"/>
    <col min="5893" max="5893" width="8.5703125" style="1" customWidth="1"/>
    <col min="5894" max="5894" width="2.140625" style="1" customWidth="1"/>
    <col min="5895" max="5895" width="1.28515625" style="1" customWidth="1"/>
    <col min="5896" max="5898" width="13.7109375" style="1" customWidth="1"/>
    <col min="5899" max="6142" width="9.140625" style="1"/>
    <col min="6143" max="6143" width="1.140625" style="1" customWidth="1"/>
    <col min="6144" max="6144" width="2.28515625" style="1" customWidth="1"/>
    <col min="6145" max="6145" width="5.7109375" style="1" customWidth="1"/>
    <col min="6146" max="6146" width="4.5703125" style="1" customWidth="1"/>
    <col min="6147" max="6147" width="52.85546875" style="1" customWidth="1"/>
    <col min="6148" max="6148" width="3.5703125" style="1" customWidth="1"/>
    <col min="6149" max="6149" width="8.5703125" style="1" customWidth="1"/>
    <col min="6150" max="6150" width="2.140625" style="1" customWidth="1"/>
    <col min="6151" max="6151" width="1.28515625" style="1" customWidth="1"/>
    <col min="6152" max="6154" width="13.7109375" style="1" customWidth="1"/>
    <col min="6155" max="6398" width="9.140625" style="1"/>
    <col min="6399" max="6399" width="1.140625" style="1" customWidth="1"/>
    <col min="6400" max="6400" width="2.28515625" style="1" customWidth="1"/>
    <col min="6401" max="6401" width="5.7109375" style="1" customWidth="1"/>
    <col min="6402" max="6402" width="4.5703125" style="1" customWidth="1"/>
    <col min="6403" max="6403" width="52.85546875" style="1" customWidth="1"/>
    <col min="6404" max="6404" width="3.5703125" style="1" customWidth="1"/>
    <col min="6405" max="6405" width="8.5703125" style="1" customWidth="1"/>
    <col min="6406" max="6406" width="2.140625" style="1" customWidth="1"/>
    <col min="6407" max="6407" width="1.28515625" style="1" customWidth="1"/>
    <col min="6408" max="6410" width="13.7109375" style="1" customWidth="1"/>
    <col min="6411" max="6654" width="9.140625" style="1"/>
    <col min="6655" max="6655" width="1.140625" style="1" customWidth="1"/>
    <col min="6656" max="6656" width="2.28515625" style="1" customWidth="1"/>
    <col min="6657" max="6657" width="5.7109375" style="1" customWidth="1"/>
    <col min="6658" max="6658" width="4.5703125" style="1" customWidth="1"/>
    <col min="6659" max="6659" width="52.85546875" style="1" customWidth="1"/>
    <col min="6660" max="6660" width="3.5703125" style="1" customWidth="1"/>
    <col min="6661" max="6661" width="8.5703125" style="1" customWidth="1"/>
    <col min="6662" max="6662" width="2.140625" style="1" customWidth="1"/>
    <col min="6663" max="6663" width="1.28515625" style="1" customWidth="1"/>
    <col min="6664" max="6666" width="13.7109375" style="1" customWidth="1"/>
    <col min="6667" max="6910" width="9.140625" style="1"/>
    <col min="6911" max="6911" width="1.140625" style="1" customWidth="1"/>
    <col min="6912" max="6912" width="2.28515625" style="1" customWidth="1"/>
    <col min="6913" max="6913" width="5.7109375" style="1" customWidth="1"/>
    <col min="6914" max="6914" width="4.5703125" style="1" customWidth="1"/>
    <col min="6915" max="6915" width="52.85546875" style="1" customWidth="1"/>
    <col min="6916" max="6916" width="3.5703125" style="1" customWidth="1"/>
    <col min="6917" max="6917" width="8.5703125" style="1" customWidth="1"/>
    <col min="6918" max="6918" width="2.140625" style="1" customWidth="1"/>
    <col min="6919" max="6919" width="1.28515625" style="1" customWidth="1"/>
    <col min="6920" max="6922" width="13.7109375" style="1" customWidth="1"/>
    <col min="6923" max="7166" width="9.140625" style="1"/>
    <col min="7167" max="7167" width="1.140625" style="1" customWidth="1"/>
    <col min="7168" max="7168" width="2.28515625" style="1" customWidth="1"/>
    <col min="7169" max="7169" width="5.7109375" style="1" customWidth="1"/>
    <col min="7170" max="7170" width="4.5703125" style="1" customWidth="1"/>
    <col min="7171" max="7171" width="52.85546875" style="1" customWidth="1"/>
    <col min="7172" max="7172" width="3.5703125" style="1" customWidth="1"/>
    <col min="7173" max="7173" width="8.5703125" style="1" customWidth="1"/>
    <col min="7174" max="7174" width="2.140625" style="1" customWidth="1"/>
    <col min="7175" max="7175" width="1.28515625" style="1" customWidth="1"/>
    <col min="7176" max="7178" width="13.7109375" style="1" customWidth="1"/>
    <col min="7179" max="7422" width="9.140625" style="1"/>
    <col min="7423" max="7423" width="1.140625" style="1" customWidth="1"/>
    <col min="7424" max="7424" width="2.28515625" style="1" customWidth="1"/>
    <col min="7425" max="7425" width="5.7109375" style="1" customWidth="1"/>
    <col min="7426" max="7426" width="4.5703125" style="1" customWidth="1"/>
    <col min="7427" max="7427" width="52.85546875" style="1" customWidth="1"/>
    <col min="7428" max="7428" width="3.5703125" style="1" customWidth="1"/>
    <col min="7429" max="7429" width="8.5703125" style="1" customWidth="1"/>
    <col min="7430" max="7430" width="2.140625" style="1" customWidth="1"/>
    <col min="7431" max="7431" width="1.28515625" style="1" customWidth="1"/>
    <col min="7432" max="7434" width="13.7109375" style="1" customWidth="1"/>
    <col min="7435" max="7678" width="9.140625" style="1"/>
    <col min="7679" max="7679" width="1.140625" style="1" customWidth="1"/>
    <col min="7680" max="7680" width="2.28515625" style="1" customWidth="1"/>
    <col min="7681" max="7681" width="5.7109375" style="1" customWidth="1"/>
    <col min="7682" max="7682" width="4.5703125" style="1" customWidth="1"/>
    <col min="7683" max="7683" width="52.85546875" style="1" customWidth="1"/>
    <col min="7684" max="7684" width="3.5703125" style="1" customWidth="1"/>
    <col min="7685" max="7685" width="8.5703125" style="1" customWidth="1"/>
    <col min="7686" max="7686" width="2.140625" style="1" customWidth="1"/>
    <col min="7687" max="7687" width="1.28515625" style="1" customWidth="1"/>
    <col min="7688" max="7690" width="13.7109375" style="1" customWidth="1"/>
    <col min="7691" max="7934" width="9.140625" style="1"/>
    <col min="7935" max="7935" width="1.140625" style="1" customWidth="1"/>
    <col min="7936" max="7936" width="2.28515625" style="1" customWidth="1"/>
    <col min="7937" max="7937" width="5.7109375" style="1" customWidth="1"/>
    <col min="7938" max="7938" width="4.5703125" style="1" customWidth="1"/>
    <col min="7939" max="7939" width="52.85546875" style="1" customWidth="1"/>
    <col min="7940" max="7940" width="3.5703125" style="1" customWidth="1"/>
    <col min="7941" max="7941" width="8.5703125" style="1" customWidth="1"/>
    <col min="7942" max="7942" width="2.140625" style="1" customWidth="1"/>
    <col min="7943" max="7943" width="1.28515625" style="1" customWidth="1"/>
    <col min="7944" max="7946" width="13.7109375" style="1" customWidth="1"/>
    <col min="7947" max="8190" width="9.140625" style="1"/>
    <col min="8191" max="8191" width="1.140625" style="1" customWidth="1"/>
    <col min="8192" max="8192" width="2.28515625" style="1" customWidth="1"/>
    <col min="8193" max="8193" width="5.7109375" style="1" customWidth="1"/>
    <col min="8194" max="8194" width="4.5703125" style="1" customWidth="1"/>
    <col min="8195" max="8195" width="52.85546875" style="1" customWidth="1"/>
    <col min="8196" max="8196" width="3.5703125" style="1" customWidth="1"/>
    <col min="8197" max="8197" width="8.5703125" style="1" customWidth="1"/>
    <col min="8198" max="8198" width="2.140625" style="1" customWidth="1"/>
    <col min="8199" max="8199" width="1.28515625" style="1" customWidth="1"/>
    <col min="8200" max="8202" width="13.7109375" style="1" customWidth="1"/>
    <col min="8203" max="8446" width="9.140625" style="1"/>
    <col min="8447" max="8447" width="1.140625" style="1" customWidth="1"/>
    <col min="8448" max="8448" width="2.28515625" style="1" customWidth="1"/>
    <col min="8449" max="8449" width="5.7109375" style="1" customWidth="1"/>
    <col min="8450" max="8450" width="4.5703125" style="1" customWidth="1"/>
    <col min="8451" max="8451" width="52.85546875" style="1" customWidth="1"/>
    <col min="8452" max="8452" width="3.5703125" style="1" customWidth="1"/>
    <col min="8453" max="8453" width="8.5703125" style="1" customWidth="1"/>
    <col min="8454" max="8454" width="2.140625" style="1" customWidth="1"/>
    <col min="8455" max="8455" width="1.28515625" style="1" customWidth="1"/>
    <col min="8456" max="8458" width="13.7109375" style="1" customWidth="1"/>
    <col min="8459" max="8702" width="9.140625" style="1"/>
    <col min="8703" max="8703" width="1.140625" style="1" customWidth="1"/>
    <col min="8704" max="8704" width="2.28515625" style="1" customWidth="1"/>
    <col min="8705" max="8705" width="5.7109375" style="1" customWidth="1"/>
    <col min="8706" max="8706" width="4.5703125" style="1" customWidth="1"/>
    <col min="8707" max="8707" width="52.85546875" style="1" customWidth="1"/>
    <col min="8708" max="8708" width="3.5703125" style="1" customWidth="1"/>
    <col min="8709" max="8709" width="8.5703125" style="1" customWidth="1"/>
    <col min="8710" max="8710" width="2.140625" style="1" customWidth="1"/>
    <col min="8711" max="8711" width="1.28515625" style="1" customWidth="1"/>
    <col min="8712" max="8714" width="13.7109375" style="1" customWidth="1"/>
    <col min="8715" max="8958" width="9.140625" style="1"/>
    <col min="8959" max="8959" width="1.140625" style="1" customWidth="1"/>
    <col min="8960" max="8960" width="2.28515625" style="1" customWidth="1"/>
    <col min="8961" max="8961" width="5.7109375" style="1" customWidth="1"/>
    <col min="8962" max="8962" width="4.5703125" style="1" customWidth="1"/>
    <col min="8963" max="8963" width="52.85546875" style="1" customWidth="1"/>
    <col min="8964" max="8964" width="3.5703125" style="1" customWidth="1"/>
    <col min="8965" max="8965" width="8.5703125" style="1" customWidth="1"/>
    <col min="8966" max="8966" width="2.140625" style="1" customWidth="1"/>
    <col min="8967" max="8967" width="1.28515625" style="1" customWidth="1"/>
    <col min="8968" max="8970" width="13.7109375" style="1" customWidth="1"/>
    <col min="8971" max="9214" width="9.140625" style="1"/>
    <col min="9215" max="9215" width="1.140625" style="1" customWidth="1"/>
    <col min="9216" max="9216" width="2.28515625" style="1" customWidth="1"/>
    <col min="9217" max="9217" width="5.7109375" style="1" customWidth="1"/>
    <col min="9218" max="9218" width="4.5703125" style="1" customWidth="1"/>
    <col min="9219" max="9219" width="52.85546875" style="1" customWidth="1"/>
    <col min="9220" max="9220" width="3.5703125" style="1" customWidth="1"/>
    <col min="9221" max="9221" width="8.5703125" style="1" customWidth="1"/>
    <col min="9222" max="9222" width="2.140625" style="1" customWidth="1"/>
    <col min="9223" max="9223" width="1.28515625" style="1" customWidth="1"/>
    <col min="9224" max="9226" width="13.7109375" style="1" customWidth="1"/>
    <col min="9227" max="9470" width="9.140625" style="1"/>
    <col min="9471" max="9471" width="1.140625" style="1" customWidth="1"/>
    <col min="9472" max="9472" width="2.28515625" style="1" customWidth="1"/>
    <col min="9473" max="9473" width="5.7109375" style="1" customWidth="1"/>
    <col min="9474" max="9474" width="4.5703125" style="1" customWidth="1"/>
    <col min="9475" max="9475" width="52.85546875" style="1" customWidth="1"/>
    <col min="9476" max="9476" width="3.5703125" style="1" customWidth="1"/>
    <col min="9477" max="9477" width="8.5703125" style="1" customWidth="1"/>
    <col min="9478" max="9478" width="2.140625" style="1" customWidth="1"/>
    <col min="9479" max="9479" width="1.28515625" style="1" customWidth="1"/>
    <col min="9480" max="9482" width="13.7109375" style="1" customWidth="1"/>
    <col min="9483" max="9726" width="9.140625" style="1"/>
    <col min="9727" max="9727" width="1.140625" style="1" customWidth="1"/>
    <col min="9728" max="9728" width="2.28515625" style="1" customWidth="1"/>
    <col min="9729" max="9729" width="5.7109375" style="1" customWidth="1"/>
    <col min="9730" max="9730" width="4.5703125" style="1" customWidth="1"/>
    <col min="9731" max="9731" width="52.85546875" style="1" customWidth="1"/>
    <col min="9732" max="9732" width="3.5703125" style="1" customWidth="1"/>
    <col min="9733" max="9733" width="8.5703125" style="1" customWidth="1"/>
    <col min="9734" max="9734" width="2.140625" style="1" customWidth="1"/>
    <col min="9735" max="9735" width="1.28515625" style="1" customWidth="1"/>
    <col min="9736" max="9738" width="13.7109375" style="1" customWidth="1"/>
    <col min="9739" max="9982" width="9.140625" style="1"/>
    <col min="9983" max="9983" width="1.140625" style="1" customWidth="1"/>
    <col min="9984" max="9984" width="2.28515625" style="1" customWidth="1"/>
    <col min="9985" max="9985" width="5.7109375" style="1" customWidth="1"/>
    <col min="9986" max="9986" width="4.5703125" style="1" customWidth="1"/>
    <col min="9987" max="9987" width="52.85546875" style="1" customWidth="1"/>
    <col min="9988" max="9988" width="3.5703125" style="1" customWidth="1"/>
    <col min="9989" max="9989" width="8.5703125" style="1" customWidth="1"/>
    <col min="9990" max="9990" width="2.140625" style="1" customWidth="1"/>
    <col min="9991" max="9991" width="1.28515625" style="1" customWidth="1"/>
    <col min="9992" max="9994" width="13.7109375" style="1" customWidth="1"/>
    <col min="9995" max="10238" width="9.140625" style="1"/>
    <col min="10239" max="10239" width="1.140625" style="1" customWidth="1"/>
    <col min="10240" max="10240" width="2.28515625" style="1" customWidth="1"/>
    <col min="10241" max="10241" width="5.7109375" style="1" customWidth="1"/>
    <col min="10242" max="10242" width="4.5703125" style="1" customWidth="1"/>
    <col min="10243" max="10243" width="52.85546875" style="1" customWidth="1"/>
    <col min="10244" max="10244" width="3.5703125" style="1" customWidth="1"/>
    <col min="10245" max="10245" width="8.5703125" style="1" customWidth="1"/>
    <col min="10246" max="10246" width="2.140625" style="1" customWidth="1"/>
    <col min="10247" max="10247" width="1.28515625" style="1" customWidth="1"/>
    <col min="10248" max="10250" width="13.7109375" style="1" customWidth="1"/>
    <col min="10251" max="10494" width="9.140625" style="1"/>
    <col min="10495" max="10495" width="1.140625" style="1" customWidth="1"/>
    <col min="10496" max="10496" width="2.28515625" style="1" customWidth="1"/>
    <col min="10497" max="10497" width="5.7109375" style="1" customWidth="1"/>
    <col min="10498" max="10498" width="4.5703125" style="1" customWidth="1"/>
    <col min="10499" max="10499" width="52.85546875" style="1" customWidth="1"/>
    <col min="10500" max="10500" width="3.5703125" style="1" customWidth="1"/>
    <col min="10501" max="10501" width="8.5703125" style="1" customWidth="1"/>
    <col min="10502" max="10502" width="2.140625" style="1" customWidth="1"/>
    <col min="10503" max="10503" width="1.28515625" style="1" customWidth="1"/>
    <col min="10504" max="10506" width="13.7109375" style="1" customWidth="1"/>
    <col min="10507" max="10750" width="9.140625" style="1"/>
    <col min="10751" max="10751" width="1.140625" style="1" customWidth="1"/>
    <col min="10752" max="10752" width="2.28515625" style="1" customWidth="1"/>
    <col min="10753" max="10753" width="5.7109375" style="1" customWidth="1"/>
    <col min="10754" max="10754" width="4.5703125" style="1" customWidth="1"/>
    <col min="10755" max="10755" width="52.85546875" style="1" customWidth="1"/>
    <col min="10756" max="10756" width="3.5703125" style="1" customWidth="1"/>
    <col min="10757" max="10757" width="8.5703125" style="1" customWidth="1"/>
    <col min="10758" max="10758" width="2.140625" style="1" customWidth="1"/>
    <col min="10759" max="10759" width="1.28515625" style="1" customWidth="1"/>
    <col min="10760" max="10762" width="13.7109375" style="1" customWidth="1"/>
    <col min="10763" max="11006" width="9.140625" style="1"/>
    <col min="11007" max="11007" width="1.140625" style="1" customWidth="1"/>
    <col min="11008" max="11008" width="2.28515625" style="1" customWidth="1"/>
    <col min="11009" max="11009" width="5.7109375" style="1" customWidth="1"/>
    <col min="11010" max="11010" width="4.5703125" style="1" customWidth="1"/>
    <col min="11011" max="11011" width="52.85546875" style="1" customWidth="1"/>
    <col min="11012" max="11012" width="3.5703125" style="1" customWidth="1"/>
    <col min="11013" max="11013" width="8.5703125" style="1" customWidth="1"/>
    <col min="11014" max="11014" width="2.140625" style="1" customWidth="1"/>
    <col min="11015" max="11015" width="1.28515625" style="1" customWidth="1"/>
    <col min="11016" max="11018" width="13.7109375" style="1" customWidth="1"/>
    <col min="11019" max="11262" width="9.140625" style="1"/>
    <col min="11263" max="11263" width="1.140625" style="1" customWidth="1"/>
    <col min="11264" max="11264" width="2.28515625" style="1" customWidth="1"/>
    <col min="11265" max="11265" width="5.7109375" style="1" customWidth="1"/>
    <col min="11266" max="11266" width="4.5703125" style="1" customWidth="1"/>
    <col min="11267" max="11267" width="52.85546875" style="1" customWidth="1"/>
    <col min="11268" max="11268" width="3.5703125" style="1" customWidth="1"/>
    <col min="11269" max="11269" width="8.5703125" style="1" customWidth="1"/>
    <col min="11270" max="11270" width="2.140625" style="1" customWidth="1"/>
    <col min="11271" max="11271" width="1.28515625" style="1" customWidth="1"/>
    <col min="11272" max="11274" width="13.7109375" style="1" customWidth="1"/>
    <col min="11275" max="11518" width="9.140625" style="1"/>
    <col min="11519" max="11519" width="1.140625" style="1" customWidth="1"/>
    <col min="11520" max="11520" width="2.28515625" style="1" customWidth="1"/>
    <col min="11521" max="11521" width="5.7109375" style="1" customWidth="1"/>
    <col min="11522" max="11522" width="4.5703125" style="1" customWidth="1"/>
    <col min="11523" max="11523" width="52.85546875" style="1" customWidth="1"/>
    <col min="11524" max="11524" width="3.5703125" style="1" customWidth="1"/>
    <col min="11525" max="11525" width="8.5703125" style="1" customWidth="1"/>
    <col min="11526" max="11526" width="2.140625" style="1" customWidth="1"/>
    <col min="11527" max="11527" width="1.28515625" style="1" customWidth="1"/>
    <col min="11528" max="11530" width="13.7109375" style="1" customWidth="1"/>
    <col min="11531" max="11774" width="9.140625" style="1"/>
    <col min="11775" max="11775" width="1.140625" style="1" customWidth="1"/>
    <col min="11776" max="11776" width="2.28515625" style="1" customWidth="1"/>
    <col min="11777" max="11777" width="5.7109375" style="1" customWidth="1"/>
    <col min="11778" max="11778" width="4.5703125" style="1" customWidth="1"/>
    <col min="11779" max="11779" width="52.85546875" style="1" customWidth="1"/>
    <col min="11780" max="11780" width="3.5703125" style="1" customWidth="1"/>
    <col min="11781" max="11781" width="8.5703125" style="1" customWidth="1"/>
    <col min="11782" max="11782" width="2.140625" style="1" customWidth="1"/>
    <col min="11783" max="11783" width="1.28515625" style="1" customWidth="1"/>
    <col min="11784" max="11786" width="13.7109375" style="1" customWidth="1"/>
    <col min="11787" max="12030" width="9.140625" style="1"/>
    <col min="12031" max="12031" width="1.140625" style="1" customWidth="1"/>
    <col min="12032" max="12032" width="2.28515625" style="1" customWidth="1"/>
    <col min="12033" max="12033" width="5.7109375" style="1" customWidth="1"/>
    <col min="12034" max="12034" width="4.5703125" style="1" customWidth="1"/>
    <col min="12035" max="12035" width="52.85546875" style="1" customWidth="1"/>
    <col min="12036" max="12036" width="3.5703125" style="1" customWidth="1"/>
    <col min="12037" max="12037" width="8.5703125" style="1" customWidth="1"/>
    <col min="12038" max="12038" width="2.140625" style="1" customWidth="1"/>
    <col min="12039" max="12039" width="1.28515625" style="1" customWidth="1"/>
    <col min="12040" max="12042" width="13.7109375" style="1" customWidth="1"/>
    <col min="12043" max="12286" width="9.140625" style="1"/>
    <col min="12287" max="12287" width="1.140625" style="1" customWidth="1"/>
    <col min="12288" max="12288" width="2.28515625" style="1" customWidth="1"/>
    <col min="12289" max="12289" width="5.7109375" style="1" customWidth="1"/>
    <col min="12290" max="12290" width="4.5703125" style="1" customWidth="1"/>
    <col min="12291" max="12291" width="52.85546875" style="1" customWidth="1"/>
    <col min="12292" max="12292" width="3.5703125" style="1" customWidth="1"/>
    <col min="12293" max="12293" width="8.5703125" style="1" customWidth="1"/>
    <col min="12294" max="12294" width="2.140625" style="1" customWidth="1"/>
    <col min="12295" max="12295" width="1.28515625" style="1" customWidth="1"/>
    <col min="12296" max="12298" width="13.7109375" style="1" customWidth="1"/>
    <col min="12299" max="12542" width="9.140625" style="1"/>
    <col min="12543" max="12543" width="1.140625" style="1" customWidth="1"/>
    <col min="12544" max="12544" width="2.28515625" style="1" customWidth="1"/>
    <col min="12545" max="12545" width="5.7109375" style="1" customWidth="1"/>
    <col min="12546" max="12546" width="4.5703125" style="1" customWidth="1"/>
    <col min="12547" max="12547" width="52.85546875" style="1" customWidth="1"/>
    <col min="12548" max="12548" width="3.5703125" style="1" customWidth="1"/>
    <col min="12549" max="12549" width="8.5703125" style="1" customWidth="1"/>
    <col min="12550" max="12550" width="2.140625" style="1" customWidth="1"/>
    <col min="12551" max="12551" width="1.28515625" style="1" customWidth="1"/>
    <col min="12552" max="12554" width="13.7109375" style="1" customWidth="1"/>
    <col min="12555" max="12798" width="9.140625" style="1"/>
    <col min="12799" max="12799" width="1.140625" style="1" customWidth="1"/>
    <col min="12800" max="12800" width="2.28515625" style="1" customWidth="1"/>
    <col min="12801" max="12801" width="5.7109375" style="1" customWidth="1"/>
    <col min="12802" max="12802" width="4.5703125" style="1" customWidth="1"/>
    <col min="12803" max="12803" width="52.85546875" style="1" customWidth="1"/>
    <col min="12804" max="12804" width="3.5703125" style="1" customWidth="1"/>
    <col min="12805" max="12805" width="8.5703125" style="1" customWidth="1"/>
    <col min="12806" max="12806" width="2.140625" style="1" customWidth="1"/>
    <col min="12807" max="12807" width="1.28515625" style="1" customWidth="1"/>
    <col min="12808" max="12810" width="13.7109375" style="1" customWidth="1"/>
    <col min="12811" max="13054" width="9.140625" style="1"/>
    <col min="13055" max="13055" width="1.140625" style="1" customWidth="1"/>
    <col min="13056" max="13056" width="2.28515625" style="1" customWidth="1"/>
    <col min="13057" max="13057" width="5.7109375" style="1" customWidth="1"/>
    <col min="13058" max="13058" width="4.5703125" style="1" customWidth="1"/>
    <col min="13059" max="13059" width="52.85546875" style="1" customWidth="1"/>
    <col min="13060" max="13060" width="3.5703125" style="1" customWidth="1"/>
    <col min="13061" max="13061" width="8.5703125" style="1" customWidth="1"/>
    <col min="13062" max="13062" width="2.140625" style="1" customWidth="1"/>
    <col min="13063" max="13063" width="1.28515625" style="1" customWidth="1"/>
    <col min="13064" max="13066" width="13.7109375" style="1" customWidth="1"/>
    <col min="13067" max="13310" width="9.140625" style="1"/>
    <col min="13311" max="13311" width="1.140625" style="1" customWidth="1"/>
    <col min="13312" max="13312" width="2.28515625" style="1" customWidth="1"/>
    <col min="13313" max="13313" width="5.7109375" style="1" customWidth="1"/>
    <col min="13314" max="13314" width="4.5703125" style="1" customWidth="1"/>
    <col min="13315" max="13315" width="52.85546875" style="1" customWidth="1"/>
    <col min="13316" max="13316" width="3.5703125" style="1" customWidth="1"/>
    <col min="13317" max="13317" width="8.5703125" style="1" customWidth="1"/>
    <col min="13318" max="13318" width="2.140625" style="1" customWidth="1"/>
    <col min="13319" max="13319" width="1.28515625" style="1" customWidth="1"/>
    <col min="13320" max="13322" width="13.7109375" style="1" customWidth="1"/>
    <col min="13323" max="13566" width="9.140625" style="1"/>
    <col min="13567" max="13567" width="1.140625" style="1" customWidth="1"/>
    <col min="13568" max="13568" width="2.28515625" style="1" customWidth="1"/>
    <col min="13569" max="13569" width="5.7109375" style="1" customWidth="1"/>
    <col min="13570" max="13570" width="4.5703125" style="1" customWidth="1"/>
    <col min="13571" max="13571" width="52.85546875" style="1" customWidth="1"/>
    <col min="13572" max="13572" width="3.5703125" style="1" customWidth="1"/>
    <col min="13573" max="13573" width="8.5703125" style="1" customWidth="1"/>
    <col min="13574" max="13574" width="2.140625" style="1" customWidth="1"/>
    <col min="13575" max="13575" width="1.28515625" style="1" customWidth="1"/>
    <col min="13576" max="13578" width="13.7109375" style="1" customWidth="1"/>
    <col min="13579" max="13822" width="9.140625" style="1"/>
    <col min="13823" max="13823" width="1.140625" style="1" customWidth="1"/>
    <col min="13824" max="13824" width="2.28515625" style="1" customWidth="1"/>
    <col min="13825" max="13825" width="5.7109375" style="1" customWidth="1"/>
    <col min="13826" max="13826" width="4.5703125" style="1" customWidth="1"/>
    <col min="13827" max="13827" width="52.85546875" style="1" customWidth="1"/>
    <col min="13828" max="13828" width="3.5703125" style="1" customWidth="1"/>
    <col min="13829" max="13829" width="8.5703125" style="1" customWidth="1"/>
    <col min="13830" max="13830" width="2.140625" style="1" customWidth="1"/>
    <col min="13831" max="13831" width="1.28515625" style="1" customWidth="1"/>
    <col min="13832" max="13834" width="13.7109375" style="1" customWidth="1"/>
    <col min="13835" max="14078" width="9.140625" style="1"/>
    <col min="14079" max="14079" width="1.140625" style="1" customWidth="1"/>
    <col min="14080" max="14080" width="2.28515625" style="1" customWidth="1"/>
    <col min="14081" max="14081" width="5.7109375" style="1" customWidth="1"/>
    <col min="14082" max="14082" width="4.5703125" style="1" customWidth="1"/>
    <col min="14083" max="14083" width="52.85546875" style="1" customWidth="1"/>
    <col min="14084" max="14084" width="3.5703125" style="1" customWidth="1"/>
    <col min="14085" max="14085" width="8.5703125" style="1" customWidth="1"/>
    <col min="14086" max="14086" width="2.140625" style="1" customWidth="1"/>
    <col min="14087" max="14087" width="1.28515625" style="1" customWidth="1"/>
    <col min="14088" max="14090" width="13.7109375" style="1" customWidth="1"/>
    <col min="14091" max="14334" width="9.140625" style="1"/>
    <col min="14335" max="14335" width="1.140625" style="1" customWidth="1"/>
    <col min="14336" max="14336" width="2.28515625" style="1" customWidth="1"/>
    <col min="14337" max="14337" width="5.7109375" style="1" customWidth="1"/>
    <col min="14338" max="14338" width="4.5703125" style="1" customWidth="1"/>
    <col min="14339" max="14339" width="52.85546875" style="1" customWidth="1"/>
    <col min="14340" max="14340" width="3.5703125" style="1" customWidth="1"/>
    <col min="14341" max="14341" width="8.5703125" style="1" customWidth="1"/>
    <col min="14342" max="14342" width="2.140625" style="1" customWidth="1"/>
    <col min="14343" max="14343" width="1.28515625" style="1" customWidth="1"/>
    <col min="14344" max="14346" width="13.7109375" style="1" customWidth="1"/>
    <col min="14347" max="14590" width="9.140625" style="1"/>
    <col min="14591" max="14591" width="1.140625" style="1" customWidth="1"/>
    <col min="14592" max="14592" width="2.28515625" style="1" customWidth="1"/>
    <col min="14593" max="14593" width="5.7109375" style="1" customWidth="1"/>
    <col min="14594" max="14594" width="4.5703125" style="1" customWidth="1"/>
    <col min="14595" max="14595" width="52.85546875" style="1" customWidth="1"/>
    <col min="14596" max="14596" width="3.5703125" style="1" customWidth="1"/>
    <col min="14597" max="14597" width="8.5703125" style="1" customWidth="1"/>
    <col min="14598" max="14598" width="2.140625" style="1" customWidth="1"/>
    <col min="14599" max="14599" width="1.28515625" style="1" customWidth="1"/>
    <col min="14600" max="14602" width="13.7109375" style="1" customWidth="1"/>
    <col min="14603" max="14846" width="9.140625" style="1"/>
    <col min="14847" max="14847" width="1.140625" style="1" customWidth="1"/>
    <col min="14848" max="14848" width="2.28515625" style="1" customWidth="1"/>
    <col min="14849" max="14849" width="5.7109375" style="1" customWidth="1"/>
    <col min="14850" max="14850" width="4.5703125" style="1" customWidth="1"/>
    <col min="14851" max="14851" width="52.85546875" style="1" customWidth="1"/>
    <col min="14852" max="14852" width="3.5703125" style="1" customWidth="1"/>
    <col min="14853" max="14853" width="8.5703125" style="1" customWidth="1"/>
    <col min="14854" max="14854" width="2.140625" style="1" customWidth="1"/>
    <col min="14855" max="14855" width="1.28515625" style="1" customWidth="1"/>
    <col min="14856" max="14858" width="13.7109375" style="1" customWidth="1"/>
    <col min="14859" max="15102" width="9.140625" style="1"/>
    <col min="15103" max="15103" width="1.140625" style="1" customWidth="1"/>
    <col min="15104" max="15104" width="2.28515625" style="1" customWidth="1"/>
    <col min="15105" max="15105" width="5.7109375" style="1" customWidth="1"/>
    <col min="15106" max="15106" width="4.5703125" style="1" customWidth="1"/>
    <col min="15107" max="15107" width="52.85546875" style="1" customWidth="1"/>
    <col min="15108" max="15108" width="3.5703125" style="1" customWidth="1"/>
    <col min="15109" max="15109" width="8.5703125" style="1" customWidth="1"/>
    <col min="15110" max="15110" width="2.140625" style="1" customWidth="1"/>
    <col min="15111" max="15111" width="1.28515625" style="1" customWidth="1"/>
    <col min="15112" max="15114" width="13.7109375" style="1" customWidth="1"/>
    <col min="15115" max="15358" width="9.140625" style="1"/>
    <col min="15359" max="15359" width="1.140625" style="1" customWidth="1"/>
    <col min="15360" max="15360" width="2.28515625" style="1" customWidth="1"/>
    <col min="15361" max="15361" width="5.7109375" style="1" customWidth="1"/>
    <col min="15362" max="15362" width="4.5703125" style="1" customWidth="1"/>
    <col min="15363" max="15363" width="52.85546875" style="1" customWidth="1"/>
    <col min="15364" max="15364" width="3.5703125" style="1" customWidth="1"/>
    <col min="15365" max="15365" width="8.5703125" style="1" customWidth="1"/>
    <col min="15366" max="15366" width="2.140625" style="1" customWidth="1"/>
    <col min="15367" max="15367" width="1.28515625" style="1" customWidth="1"/>
    <col min="15368" max="15370" width="13.7109375" style="1" customWidth="1"/>
    <col min="15371" max="15614" width="9.140625" style="1"/>
    <col min="15615" max="15615" width="1.140625" style="1" customWidth="1"/>
    <col min="15616" max="15616" width="2.28515625" style="1" customWidth="1"/>
    <col min="15617" max="15617" width="5.7109375" style="1" customWidth="1"/>
    <col min="15618" max="15618" width="4.5703125" style="1" customWidth="1"/>
    <col min="15619" max="15619" width="52.85546875" style="1" customWidth="1"/>
    <col min="15620" max="15620" width="3.5703125" style="1" customWidth="1"/>
    <col min="15621" max="15621" width="8.5703125" style="1" customWidth="1"/>
    <col min="15622" max="15622" width="2.140625" style="1" customWidth="1"/>
    <col min="15623" max="15623" width="1.28515625" style="1" customWidth="1"/>
    <col min="15624" max="15626" width="13.7109375" style="1" customWidth="1"/>
    <col min="15627" max="15870" width="9.140625" style="1"/>
    <col min="15871" max="15871" width="1.140625" style="1" customWidth="1"/>
    <col min="15872" max="15872" width="2.28515625" style="1" customWidth="1"/>
    <col min="15873" max="15873" width="5.7109375" style="1" customWidth="1"/>
    <col min="15874" max="15874" width="4.5703125" style="1" customWidth="1"/>
    <col min="15875" max="15875" width="52.85546875" style="1" customWidth="1"/>
    <col min="15876" max="15876" width="3.5703125" style="1" customWidth="1"/>
    <col min="15877" max="15877" width="8.5703125" style="1" customWidth="1"/>
    <col min="15878" max="15878" width="2.140625" style="1" customWidth="1"/>
    <col min="15879" max="15879" width="1.28515625" style="1" customWidth="1"/>
    <col min="15880" max="15882" width="13.7109375" style="1" customWidth="1"/>
    <col min="15883" max="16126" width="9.140625" style="1"/>
    <col min="16127" max="16127" width="1.140625" style="1" customWidth="1"/>
    <col min="16128" max="16128" width="2.28515625" style="1" customWidth="1"/>
    <col min="16129" max="16129" width="5.7109375" style="1" customWidth="1"/>
    <col min="16130" max="16130" width="4.5703125" style="1" customWidth="1"/>
    <col min="16131" max="16131" width="52.85546875" style="1" customWidth="1"/>
    <col min="16132" max="16132" width="3.5703125" style="1" customWidth="1"/>
    <col min="16133" max="16133" width="8.5703125" style="1" customWidth="1"/>
    <col min="16134" max="16134" width="2.140625" style="1" customWidth="1"/>
    <col min="16135" max="16135" width="1.28515625" style="1" customWidth="1"/>
    <col min="16136" max="16138" width="13.7109375" style="1" customWidth="1"/>
    <col min="16139" max="16379" width="9.140625" style="1"/>
    <col min="16380" max="16384" width="9.140625" style="1" customWidth="1"/>
  </cols>
  <sheetData>
    <row r="1" spans="1:11" ht="15" customHeight="1" x14ac:dyDescent="0.25">
      <c r="A1" s="152" t="s">
        <v>93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spans="1:11" ht="15" customHeight="1" x14ac:dyDescent="0.25">
      <c r="A2" s="152" t="s">
        <v>289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</row>
    <row r="5" spans="1:11" ht="12.75" customHeight="1" x14ac:dyDescent="0.25">
      <c r="F5" s="15" t="s">
        <v>26</v>
      </c>
      <c r="G5" s="2">
        <f>G10</f>
        <v>548489.85</v>
      </c>
      <c r="H5" s="2">
        <f>H10</f>
        <v>1077643</v>
      </c>
      <c r="I5" s="2">
        <f>I10</f>
        <v>1302050</v>
      </c>
      <c r="J5" s="2">
        <f>J10</f>
        <v>1210190</v>
      </c>
      <c r="K5" s="2">
        <f>K10</f>
        <v>1197190</v>
      </c>
    </row>
    <row r="8" spans="1:11" ht="12.75" customHeight="1" x14ac:dyDescent="0.25">
      <c r="C8" s="150" t="s">
        <v>0</v>
      </c>
      <c r="D8" s="150"/>
      <c r="E8" s="150" t="s">
        <v>4</v>
      </c>
      <c r="F8" s="150"/>
      <c r="G8" s="3" t="s">
        <v>90</v>
      </c>
      <c r="H8" s="3" t="s">
        <v>20</v>
      </c>
      <c r="I8" s="3" t="s">
        <v>91</v>
      </c>
      <c r="J8" s="3" t="s">
        <v>92</v>
      </c>
      <c r="K8" s="3" t="s">
        <v>92</v>
      </c>
    </row>
    <row r="9" spans="1:11" x14ac:dyDescent="0.25">
      <c r="E9" s="150"/>
      <c r="F9" s="150"/>
      <c r="G9" s="3">
        <v>2023</v>
      </c>
      <c r="H9" s="3">
        <v>2024</v>
      </c>
      <c r="I9" s="3">
        <v>2025</v>
      </c>
      <c r="J9" s="3">
        <v>2026</v>
      </c>
      <c r="K9" s="3">
        <v>2027</v>
      </c>
    </row>
    <row r="10" spans="1:11" ht="12.75" customHeight="1" x14ac:dyDescent="0.25">
      <c r="A10" s="4"/>
      <c r="B10" s="151" t="s">
        <v>27</v>
      </c>
      <c r="C10" s="151"/>
      <c r="D10" s="151"/>
      <c r="E10" s="151"/>
      <c r="F10" s="151"/>
      <c r="G10" s="5">
        <f>G11</f>
        <v>548489.85</v>
      </c>
      <c r="H10" s="5">
        <f>H11</f>
        <v>1077643</v>
      </c>
      <c r="I10" s="5">
        <f>I11</f>
        <v>1302050</v>
      </c>
      <c r="J10" s="5">
        <f>J11</f>
        <v>1210190</v>
      </c>
      <c r="K10" s="5">
        <f>K11</f>
        <v>1197190</v>
      </c>
    </row>
    <row r="11" spans="1:11" ht="12.75" customHeight="1" x14ac:dyDescent="0.25">
      <c r="A11" s="6"/>
      <c r="B11" s="153" t="s">
        <v>28</v>
      </c>
      <c r="C11" s="153"/>
      <c r="D11" s="153"/>
      <c r="E11" s="153"/>
      <c r="F11" s="153"/>
      <c r="G11" s="100">
        <f>G12+G52+G82+G96+G118+G145+G170+G188+G246+G262+G267+G276+G285+G290+G299+G304</f>
        <v>548489.85</v>
      </c>
      <c r="H11" s="100">
        <f t="shared" ref="H11:K11" si="0">H12+H52+H82+H96+H118+H145+H170+H188+H246+H262+H267+H276+H285+H290+H299+H304</f>
        <v>1077643</v>
      </c>
      <c r="I11" s="100">
        <f t="shared" si="0"/>
        <v>1302050</v>
      </c>
      <c r="J11" s="100">
        <f t="shared" si="0"/>
        <v>1210190</v>
      </c>
      <c r="K11" s="100">
        <f t="shared" si="0"/>
        <v>1197190</v>
      </c>
    </row>
    <row r="12" spans="1:11" ht="12.75" customHeight="1" x14ac:dyDescent="0.25">
      <c r="A12" s="7"/>
      <c r="B12" s="146" t="s">
        <v>29</v>
      </c>
      <c r="C12" s="146"/>
      <c r="D12" s="146"/>
      <c r="E12" s="146"/>
      <c r="F12" s="146"/>
      <c r="G12" s="8">
        <f>G13+G24+G31+G35+G17</f>
        <v>208095.71</v>
      </c>
      <c r="H12" s="8">
        <f t="shared" ref="H12:K12" si="1">H13+H24+H31+H35+H17</f>
        <v>187620</v>
      </c>
      <c r="I12" s="8">
        <f t="shared" si="1"/>
        <v>254650</v>
      </c>
      <c r="J12" s="8">
        <f t="shared" si="1"/>
        <v>205050</v>
      </c>
      <c r="K12" s="8">
        <f t="shared" si="1"/>
        <v>205550</v>
      </c>
    </row>
    <row r="13" spans="1:11" ht="12.75" customHeight="1" x14ac:dyDescent="0.25">
      <c r="A13" s="9"/>
      <c r="B13" s="147" t="s">
        <v>30</v>
      </c>
      <c r="C13" s="147"/>
      <c r="D13" s="147"/>
      <c r="E13" s="147"/>
      <c r="F13" s="147"/>
      <c r="G13" s="99">
        <f t="shared" ref="G13:K15" si="2">G14</f>
        <v>0</v>
      </c>
      <c r="H13" s="99">
        <f t="shared" si="2"/>
        <v>1300</v>
      </c>
      <c r="I13" s="99">
        <f t="shared" si="2"/>
        <v>1000</v>
      </c>
      <c r="J13" s="99">
        <f t="shared" si="2"/>
        <v>1000</v>
      </c>
      <c r="K13" s="99">
        <f t="shared" si="2"/>
        <v>1000</v>
      </c>
    </row>
    <row r="14" spans="1:11" ht="12.75" customHeight="1" x14ac:dyDescent="0.25">
      <c r="A14" s="10"/>
      <c r="B14" s="148" t="s">
        <v>31</v>
      </c>
      <c r="C14" s="148"/>
      <c r="D14" s="148"/>
      <c r="E14" s="148"/>
      <c r="F14" s="148"/>
      <c r="G14" s="11">
        <f t="shared" si="2"/>
        <v>0</v>
      </c>
      <c r="H14" s="11">
        <f t="shared" si="2"/>
        <v>1300</v>
      </c>
      <c r="I14" s="11">
        <f t="shared" si="2"/>
        <v>1000</v>
      </c>
      <c r="J14" s="11">
        <f t="shared" si="2"/>
        <v>1000</v>
      </c>
      <c r="K14" s="11">
        <f t="shared" si="2"/>
        <v>1000</v>
      </c>
    </row>
    <row r="15" spans="1:11" x14ac:dyDescent="0.25">
      <c r="C15" s="145" t="s">
        <v>16</v>
      </c>
      <c r="D15" s="145"/>
      <c r="E15" s="145" t="s">
        <v>32</v>
      </c>
      <c r="F15" s="145"/>
      <c r="G15" s="13">
        <f t="shared" si="2"/>
        <v>0</v>
      </c>
      <c r="H15" s="13">
        <f t="shared" si="2"/>
        <v>1300</v>
      </c>
      <c r="I15" s="13">
        <f t="shared" si="2"/>
        <v>1000</v>
      </c>
      <c r="J15" s="13">
        <f t="shared" si="2"/>
        <v>1000</v>
      </c>
      <c r="K15" s="13">
        <f t="shared" si="2"/>
        <v>1000</v>
      </c>
    </row>
    <row r="16" spans="1:11" x14ac:dyDescent="0.25">
      <c r="C16" s="145" t="s">
        <v>17</v>
      </c>
      <c r="D16" s="145"/>
      <c r="E16" s="145" t="s">
        <v>33</v>
      </c>
      <c r="F16" s="145"/>
      <c r="G16" s="13">
        <v>0</v>
      </c>
      <c r="H16" s="13">
        <v>1300</v>
      </c>
      <c r="I16" s="13">
        <v>1000</v>
      </c>
      <c r="J16" s="13">
        <v>1000</v>
      </c>
      <c r="K16" s="13">
        <v>1000</v>
      </c>
    </row>
    <row r="17" spans="1:11" ht="12.75" customHeight="1" x14ac:dyDescent="0.25">
      <c r="A17" s="9"/>
      <c r="B17" s="147" t="s">
        <v>282</v>
      </c>
      <c r="C17" s="147"/>
      <c r="D17" s="147"/>
      <c r="E17" s="147"/>
      <c r="F17" s="147"/>
      <c r="G17" s="99">
        <f>G18+G21</f>
        <v>0</v>
      </c>
      <c r="H17" s="99">
        <f>H18+H21</f>
        <v>0</v>
      </c>
      <c r="I17" s="99">
        <f>I18+I21</f>
        <v>50100</v>
      </c>
      <c r="J17" s="99">
        <f>J18+J21</f>
        <v>0</v>
      </c>
      <c r="K17" s="99">
        <f>K18+K21</f>
        <v>0</v>
      </c>
    </row>
    <row r="18" spans="1:11" ht="12.75" customHeight="1" x14ac:dyDescent="0.25">
      <c r="A18" s="10"/>
      <c r="B18" s="148" t="s">
        <v>35</v>
      </c>
      <c r="C18" s="148"/>
      <c r="D18" s="148"/>
      <c r="E18" s="148"/>
      <c r="F18" s="148"/>
      <c r="G18" s="11">
        <f t="shared" ref="G18:K19" si="3">G19</f>
        <v>0</v>
      </c>
      <c r="H18" s="11">
        <f t="shared" si="3"/>
        <v>0</v>
      </c>
      <c r="I18" s="11">
        <f t="shared" si="3"/>
        <v>10100</v>
      </c>
      <c r="J18" s="11">
        <f t="shared" si="3"/>
        <v>0</v>
      </c>
      <c r="K18" s="11">
        <f t="shared" si="3"/>
        <v>0</v>
      </c>
    </row>
    <row r="19" spans="1:11" x14ac:dyDescent="0.25">
      <c r="C19" s="145" t="s">
        <v>5</v>
      </c>
      <c r="D19" s="145"/>
      <c r="E19" s="145" t="s">
        <v>6</v>
      </c>
      <c r="F19" s="145"/>
      <c r="G19" s="13">
        <f t="shared" si="3"/>
        <v>0</v>
      </c>
      <c r="H19" s="13">
        <f t="shared" si="3"/>
        <v>0</v>
      </c>
      <c r="I19" s="13">
        <f t="shared" si="3"/>
        <v>10100</v>
      </c>
      <c r="J19" s="13">
        <f t="shared" si="3"/>
        <v>0</v>
      </c>
      <c r="K19" s="13">
        <f t="shared" si="3"/>
        <v>0</v>
      </c>
    </row>
    <row r="20" spans="1:11" x14ac:dyDescent="0.25">
      <c r="C20" s="145" t="s">
        <v>9</v>
      </c>
      <c r="D20" s="145"/>
      <c r="E20" s="145" t="s">
        <v>10</v>
      </c>
      <c r="F20" s="145"/>
      <c r="G20" s="13">
        <v>0</v>
      </c>
      <c r="H20" s="13">
        <v>0</v>
      </c>
      <c r="I20" s="13">
        <v>10100</v>
      </c>
      <c r="J20" s="13">
        <v>0</v>
      </c>
      <c r="K20" s="13">
        <v>0</v>
      </c>
    </row>
    <row r="21" spans="1:11" ht="12.75" customHeight="1" x14ac:dyDescent="0.25">
      <c r="A21" s="10"/>
      <c r="B21" s="148" t="s">
        <v>31</v>
      </c>
      <c r="C21" s="148"/>
      <c r="D21" s="148"/>
      <c r="E21" s="148"/>
      <c r="F21" s="148"/>
      <c r="G21" s="11">
        <f t="shared" ref="G21:K22" si="4">G22</f>
        <v>0</v>
      </c>
      <c r="H21" s="11">
        <f t="shared" si="4"/>
        <v>0</v>
      </c>
      <c r="I21" s="11">
        <f t="shared" si="4"/>
        <v>40000</v>
      </c>
      <c r="J21" s="11">
        <f t="shared" si="4"/>
        <v>0</v>
      </c>
      <c r="K21" s="11">
        <f t="shared" si="4"/>
        <v>0</v>
      </c>
    </row>
    <row r="22" spans="1:11" x14ac:dyDescent="0.25">
      <c r="C22" s="145" t="s">
        <v>5</v>
      </c>
      <c r="D22" s="145"/>
      <c r="E22" s="145" t="s">
        <v>6</v>
      </c>
      <c r="F22" s="145"/>
      <c r="G22" s="13">
        <f t="shared" si="4"/>
        <v>0</v>
      </c>
      <c r="H22" s="13">
        <f t="shared" si="4"/>
        <v>0</v>
      </c>
      <c r="I22" s="13">
        <f t="shared" si="4"/>
        <v>40000</v>
      </c>
      <c r="J22" s="13">
        <f t="shared" si="4"/>
        <v>0</v>
      </c>
      <c r="K22" s="13">
        <f t="shared" si="4"/>
        <v>0</v>
      </c>
    </row>
    <row r="23" spans="1:11" x14ac:dyDescent="0.25">
      <c r="C23" s="145" t="s">
        <v>9</v>
      </c>
      <c r="D23" s="145"/>
      <c r="E23" s="145" t="s">
        <v>10</v>
      </c>
      <c r="F23" s="145"/>
      <c r="G23" s="13">
        <v>0</v>
      </c>
      <c r="H23" s="13">
        <v>0</v>
      </c>
      <c r="I23" s="13">
        <v>40000</v>
      </c>
      <c r="J23" s="13">
        <v>0</v>
      </c>
      <c r="K23" s="13">
        <v>0</v>
      </c>
    </row>
    <row r="24" spans="1:11" ht="12.75" customHeight="1" x14ac:dyDescent="0.25">
      <c r="A24" s="9"/>
      <c r="B24" s="147" t="s">
        <v>34</v>
      </c>
      <c r="C24" s="147"/>
      <c r="D24" s="147"/>
      <c r="E24" s="147"/>
      <c r="F24" s="147"/>
      <c r="G24" s="99">
        <f>G25+G28</f>
        <v>4519.8500000000004</v>
      </c>
      <c r="H24" s="99">
        <f>H25+H28</f>
        <v>10660</v>
      </c>
      <c r="I24" s="99">
        <f>I25+I28</f>
        <v>11500</v>
      </c>
      <c r="J24" s="99">
        <f>J25+J28</f>
        <v>11500</v>
      </c>
      <c r="K24" s="99">
        <f>K25+K28</f>
        <v>11500</v>
      </c>
    </row>
    <row r="25" spans="1:11" ht="12.75" customHeight="1" x14ac:dyDescent="0.25">
      <c r="A25" s="10"/>
      <c r="B25" s="148" t="s">
        <v>35</v>
      </c>
      <c r="C25" s="148"/>
      <c r="D25" s="148"/>
      <c r="E25" s="148"/>
      <c r="F25" s="148"/>
      <c r="G25" s="11">
        <f t="shared" ref="G25:K26" si="5">G26</f>
        <v>398</v>
      </c>
      <c r="H25" s="11">
        <f t="shared" si="5"/>
        <v>660</v>
      </c>
      <c r="I25" s="11">
        <f t="shared" si="5"/>
        <v>1000</v>
      </c>
      <c r="J25" s="11">
        <f t="shared" si="5"/>
        <v>1000</v>
      </c>
      <c r="K25" s="11">
        <f t="shared" si="5"/>
        <v>1000</v>
      </c>
    </row>
    <row r="26" spans="1:11" x14ac:dyDescent="0.25">
      <c r="C26" s="145" t="s">
        <v>5</v>
      </c>
      <c r="D26" s="145"/>
      <c r="E26" s="145" t="s">
        <v>6</v>
      </c>
      <c r="F26" s="145"/>
      <c r="G26" s="13">
        <f t="shared" si="5"/>
        <v>398</v>
      </c>
      <c r="H26" s="13">
        <f t="shared" si="5"/>
        <v>660</v>
      </c>
      <c r="I26" s="13">
        <f t="shared" si="5"/>
        <v>1000</v>
      </c>
      <c r="J26" s="13">
        <f t="shared" si="5"/>
        <v>1000</v>
      </c>
      <c r="K26" s="13">
        <f t="shared" si="5"/>
        <v>1000</v>
      </c>
    </row>
    <row r="27" spans="1:11" x14ac:dyDescent="0.25">
      <c r="C27" s="145" t="s">
        <v>9</v>
      </c>
      <c r="D27" s="145"/>
      <c r="E27" s="145" t="s">
        <v>10</v>
      </c>
      <c r="F27" s="145"/>
      <c r="G27" s="13">
        <v>398</v>
      </c>
      <c r="H27" s="13">
        <v>660</v>
      </c>
      <c r="I27" s="13">
        <v>1000</v>
      </c>
      <c r="J27" s="13">
        <v>1000</v>
      </c>
      <c r="K27" s="13">
        <v>1000</v>
      </c>
    </row>
    <row r="28" spans="1:11" ht="12.75" customHeight="1" x14ac:dyDescent="0.25">
      <c r="A28" s="10"/>
      <c r="B28" s="148" t="s">
        <v>31</v>
      </c>
      <c r="C28" s="148"/>
      <c r="D28" s="148"/>
      <c r="E28" s="148"/>
      <c r="F28" s="148"/>
      <c r="G28" s="11">
        <f t="shared" ref="G28:K29" si="6">G29</f>
        <v>4121.8500000000004</v>
      </c>
      <c r="H28" s="11">
        <f t="shared" si="6"/>
        <v>10000</v>
      </c>
      <c r="I28" s="11">
        <f t="shared" si="6"/>
        <v>10500</v>
      </c>
      <c r="J28" s="11">
        <f t="shared" si="6"/>
        <v>10500</v>
      </c>
      <c r="K28" s="11">
        <f t="shared" si="6"/>
        <v>10500</v>
      </c>
    </row>
    <row r="29" spans="1:11" x14ac:dyDescent="0.25">
      <c r="C29" s="145" t="s">
        <v>5</v>
      </c>
      <c r="D29" s="145"/>
      <c r="E29" s="145" t="s">
        <v>6</v>
      </c>
      <c r="F29" s="145"/>
      <c r="G29" s="13">
        <f t="shared" si="6"/>
        <v>4121.8500000000004</v>
      </c>
      <c r="H29" s="13">
        <f t="shared" si="6"/>
        <v>10000</v>
      </c>
      <c r="I29" s="13">
        <f t="shared" si="6"/>
        <v>10500</v>
      </c>
      <c r="J29" s="13">
        <f t="shared" si="6"/>
        <v>10500</v>
      </c>
      <c r="K29" s="13">
        <f t="shared" si="6"/>
        <v>10500</v>
      </c>
    </row>
    <row r="30" spans="1:11" x14ac:dyDescent="0.25">
      <c r="C30" s="145" t="s">
        <v>9</v>
      </c>
      <c r="D30" s="145"/>
      <c r="E30" s="145" t="s">
        <v>10</v>
      </c>
      <c r="F30" s="145"/>
      <c r="G30" s="13">
        <v>4121.8500000000004</v>
      </c>
      <c r="H30" s="13">
        <v>10000</v>
      </c>
      <c r="I30" s="13">
        <v>10500</v>
      </c>
      <c r="J30" s="13">
        <v>10500</v>
      </c>
      <c r="K30" s="13">
        <v>10500</v>
      </c>
    </row>
    <row r="31" spans="1:11" ht="12.75" customHeight="1" x14ac:dyDescent="0.25">
      <c r="A31" s="9"/>
      <c r="B31" s="147" t="s">
        <v>36</v>
      </c>
      <c r="C31" s="147"/>
      <c r="D31" s="147"/>
      <c r="E31" s="147"/>
      <c r="F31" s="147"/>
      <c r="G31" s="99">
        <f t="shared" ref="G31:K33" si="7">G32</f>
        <v>8589.2800000000007</v>
      </c>
      <c r="H31" s="99">
        <f t="shared" si="7"/>
        <v>6600</v>
      </c>
      <c r="I31" s="99">
        <f t="shared" si="7"/>
        <v>6000</v>
      </c>
      <c r="J31" s="99">
        <f t="shared" si="7"/>
        <v>6000</v>
      </c>
      <c r="K31" s="99">
        <f t="shared" si="7"/>
        <v>6000</v>
      </c>
    </row>
    <row r="32" spans="1:11" ht="12.75" customHeight="1" x14ac:dyDescent="0.25">
      <c r="A32" s="10"/>
      <c r="B32" s="148" t="s">
        <v>35</v>
      </c>
      <c r="C32" s="148"/>
      <c r="D32" s="148"/>
      <c r="E32" s="148"/>
      <c r="F32" s="148"/>
      <c r="G32" s="11">
        <f t="shared" si="7"/>
        <v>8589.2800000000007</v>
      </c>
      <c r="H32" s="11">
        <f t="shared" si="7"/>
        <v>6600</v>
      </c>
      <c r="I32" s="11">
        <f t="shared" si="7"/>
        <v>6000</v>
      </c>
      <c r="J32" s="11">
        <f t="shared" si="7"/>
        <v>6000</v>
      </c>
      <c r="K32" s="11">
        <f t="shared" si="7"/>
        <v>6000</v>
      </c>
    </row>
    <row r="33" spans="1:11" x14ac:dyDescent="0.25">
      <c r="C33" s="145" t="s">
        <v>5</v>
      </c>
      <c r="D33" s="145"/>
      <c r="E33" s="145" t="s">
        <v>6</v>
      </c>
      <c r="F33" s="145"/>
      <c r="G33" s="13">
        <f t="shared" si="7"/>
        <v>8589.2800000000007</v>
      </c>
      <c r="H33" s="13">
        <f t="shared" si="7"/>
        <v>6600</v>
      </c>
      <c r="I33" s="13">
        <f t="shared" si="7"/>
        <v>6000</v>
      </c>
      <c r="J33" s="13">
        <f t="shared" si="7"/>
        <v>6000</v>
      </c>
      <c r="K33" s="13">
        <f t="shared" si="7"/>
        <v>6000</v>
      </c>
    </row>
    <row r="34" spans="1:11" x14ac:dyDescent="0.25">
      <c r="C34" s="145" t="s">
        <v>9</v>
      </c>
      <c r="D34" s="145"/>
      <c r="E34" s="145" t="s">
        <v>10</v>
      </c>
      <c r="F34" s="145"/>
      <c r="G34" s="13">
        <v>8589.2800000000007</v>
      </c>
      <c r="H34" s="13">
        <v>6600</v>
      </c>
      <c r="I34" s="13">
        <v>6000</v>
      </c>
      <c r="J34" s="13">
        <v>6000</v>
      </c>
      <c r="K34" s="13">
        <v>6000</v>
      </c>
    </row>
    <row r="35" spans="1:11" ht="12.75" customHeight="1" x14ac:dyDescent="0.25">
      <c r="A35" s="9"/>
      <c r="B35" s="147" t="s">
        <v>37</v>
      </c>
      <c r="C35" s="147"/>
      <c r="D35" s="147"/>
      <c r="E35" s="147"/>
      <c r="F35" s="147"/>
      <c r="G35" s="99">
        <f>G36+G42+G45+G49</f>
        <v>194986.58</v>
      </c>
      <c r="H35" s="99">
        <f t="shared" ref="H35:K35" si="8">H36+H42+H45+H49</f>
        <v>169060</v>
      </c>
      <c r="I35" s="99">
        <f t="shared" si="8"/>
        <v>186050</v>
      </c>
      <c r="J35" s="99">
        <f t="shared" si="8"/>
        <v>186550</v>
      </c>
      <c r="K35" s="99">
        <f t="shared" si="8"/>
        <v>187050</v>
      </c>
    </row>
    <row r="36" spans="1:11" ht="12.75" customHeight="1" x14ac:dyDescent="0.25">
      <c r="A36" s="10"/>
      <c r="B36" s="148" t="s">
        <v>38</v>
      </c>
      <c r="C36" s="148"/>
      <c r="D36" s="148"/>
      <c r="E36" s="148"/>
      <c r="F36" s="148"/>
      <c r="G36" s="11">
        <f>G37</f>
        <v>120263.14</v>
      </c>
      <c r="H36" s="11">
        <f>H37</f>
        <v>113460</v>
      </c>
      <c r="I36" s="11">
        <f>I37</f>
        <v>113550</v>
      </c>
      <c r="J36" s="11">
        <f>J37</f>
        <v>114050</v>
      </c>
      <c r="K36" s="11">
        <f>K37</f>
        <v>114550</v>
      </c>
    </row>
    <row r="37" spans="1:11" x14ac:dyDescent="0.25">
      <c r="C37" s="145" t="s">
        <v>5</v>
      </c>
      <c r="D37" s="145"/>
      <c r="E37" s="145" t="s">
        <v>6</v>
      </c>
      <c r="F37" s="145"/>
      <c r="G37" s="13">
        <f>G38+G39+G40+G41</f>
        <v>120263.14</v>
      </c>
      <c r="H37" s="13">
        <f t="shared" ref="H37:K37" si="9">H38+H39+H40+H41</f>
        <v>113460</v>
      </c>
      <c r="I37" s="13">
        <f t="shared" si="9"/>
        <v>113550</v>
      </c>
      <c r="J37" s="13">
        <f t="shared" si="9"/>
        <v>114050</v>
      </c>
      <c r="K37" s="13">
        <f t="shared" si="9"/>
        <v>114550</v>
      </c>
    </row>
    <row r="38" spans="1:11" x14ac:dyDescent="0.25">
      <c r="C38" s="145" t="s">
        <v>7</v>
      </c>
      <c r="D38" s="145"/>
      <c r="E38" s="145" t="s">
        <v>8</v>
      </c>
      <c r="F38" s="145"/>
      <c r="G38" s="13">
        <v>105590.92</v>
      </c>
      <c r="H38" s="13">
        <v>104000</v>
      </c>
      <c r="I38" s="13">
        <v>98000</v>
      </c>
      <c r="J38" s="13">
        <v>98500</v>
      </c>
      <c r="K38" s="13">
        <v>99000</v>
      </c>
    </row>
    <row r="39" spans="1:11" x14ac:dyDescent="0.25">
      <c r="C39" s="145" t="s">
        <v>9</v>
      </c>
      <c r="D39" s="145"/>
      <c r="E39" s="145" t="s">
        <v>10</v>
      </c>
      <c r="F39" s="145"/>
      <c r="G39" s="13">
        <v>13358.99</v>
      </c>
      <c r="H39" s="13">
        <v>8000</v>
      </c>
      <c r="I39" s="13">
        <v>14000</v>
      </c>
      <c r="J39" s="13">
        <v>14000</v>
      </c>
      <c r="K39" s="13">
        <v>14000</v>
      </c>
    </row>
    <row r="40" spans="1:11" x14ac:dyDescent="0.25">
      <c r="C40" s="145" t="s">
        <v>11</v>
      </c>
      <c r="D40" s="145"/>
      <c r="E40" s="145" t="s">
        <v>12</v>
      </c>
      <c r="F40" s="145"/>
      <c r="G40" s="13">
        <v>785.23</v>
      </c>
      <c r="H40" s="13">
        <v>1460</v>
      </c>
      <c r="I40" s="13">
        <v>1550</v>
      </c>
      <c r="J40" s="13">
        <v>1550</v>
      </c>
      <c r="K40" s="13">
        <v>1550</v>
      </c>
    </row>
    <row r="41" spans="1:11" x14ac:dyDescent="0.25">
      <c r="C41" s="145">
        <v>38</v>
      </c>
      <c r="D41" s="145"/>
      <c r="E41" s="12" t="s">
        <v>15</v>
      </c>
      <c r="F41" s="12"/>
      <c r="G41" s="13">
        <v>528</v>
      </c>
      <c r="H41" s="13"/>
      <c r="I41" s="13"/>
      <c r="J41" s="13"/>
      <c r="K41" s="13"/>
    </row>
    <row r="42" spans="1:11" ht="12.75" customHeight="1" x14ac:dyDescent="0.25">
      <c r="A42" s="10"/>
      <c r="B42" s="148" t="s">
        <v>39</v>
      </c>
      <c r="C42" s="148"/>
      <c r="D42" s="148"/>
      <c r="E42" s="148"/>
      <c r="F42" s="148"/>
      <c r="G42" s="11">
        <f t="shared" ref="G42:K43" si="10">G43</f>
        <v>1493.78</v>
      </c>
      <c r="H42" s="11">
        <f t="shared" si="10"/>
        <v>900</v>
      </c>
      <c r="I42" s="11">
        <f t="shared" si="10"/>
        <v>1500</v>
      </c>
      <c r="J42" s="11">
        <f t="shared" si="10"/>
        <v>1500</v>
      </c>
      <c r="K42" s="11">
        <f t="shared" si="10"/>
        <v>1500</v>
      </c>
    </row>
    <row r="43" spans="1:11" x14ac:dyDescent="0.25">
      <c r="C43" s="145" t="s">
        <v>5</v>
      </c>
      <c r="D43" s="145"/>
      <c r="E43" s="145" t="s">
        <v>6</v>
      </c>
      <c r="F43" s="145"/>
      <c r="G43" s="13">
        <f t="shared" si="10"/>
        <v>1493.78</v>
      </c>
      <c r="H43" s="13">
        <f t="shared" si="10"/>
        <v>900</v>
      </c>
      <c r="I43" s="13">
        <f t="shared" si="10"/>
        <v>1500</v>
      </c>
      <c r="J43" s="13">
        <f t="shared" si="10"/>
        <v>1500</v>
      </c>
      <c r="K43" s="13">
        <f t="shared" si="10"/>
        <v>1500</v>
      </c>
    </row>
    <row r="44" spans="1:11" x14ac:dyDescent="0.25">
      <c r="C44" s="145" t="s">
        <v>9</v>
      </c>
      <c r="D44" s="145"/>
      <c r="E44" s="145" t="s">
        <v>10</v>
      </c>
      <c r="F44" s="145"/>
      <c r="G44" s="13">
        <f>593.11+900.67</f>
        <v>1493.78</v>
      </c>
      <c r="H44" s="13">
        <v>900</v>
      </c>
      <c r="I44" s="13">
        <v>1500</v>
      </c>
      <c r="J44" s="13">
        <v>1500</v>
      </c>
      <c r="K44" s="13">
        <v>1500</v>
      </c>
    </row>
    <row r="45" spans="1:11" ht="12.75" customHeight="1" x14ac:dyDescent="0.25">
      <c r="A45" s="10"/>
      <c r="B45" s="148" t="s">
        <v>31</v>
      </c>
      <c r="C45" s="148"/>
      <c r="D45" s="148"/>
      <c r="E45" s="148"/>
      <c r="F45" s="148"/>
      <c r="G45" s="11">
        <f>G46</f>
        <v>71738.44</v>
      </c>
      <c r="H45" s="11">
        <f>H46</f>
        <v>50700</v>
      </c>
      <c r="I45" s="11">
        <f>I46</f>
        <v>61000</v>
      </c>
      <c r="J45" s="11">
        <f>J46</f>
        <v>61000</v>
      </c>
      <c r="K45" s="11">
        <f>K46</f>
        <v>61000</v>
      </c>
    </row>
    <row r="46" spans="1:11" x14ac:dyDescent="0.25">
      <c r="C46" s="145" t="s">
        <v>5</v>
      </c>
      <c r="D46" s="145"/>
      <c r="E46" s="145" t="s">
        <v>6</v>
      </c>
      <c r="F46" s="145"/>
      <c r="G46" s="13">
        <f>G47+G48</f>
        <v>71738.44</v>
      </c>
      <c r="H46" s="13">
        <f>H47+H48</f>
        <v>50700</v>
      </c>
      <c r="I46" s="13">
        <f>I47+I48</f>
        <v>61000</v>
      </c>
      <c r="J46" s="13">
        <f>J47+J48</f>
        <v>61000</v>
      </c>
      <c r="K46" s="13">
        <f>K47+K48</f>
        <v>61000</v>
      </c>
    </row>
    <row r="47" spans="1:11" x14ac:dyDescent="0.25">
      <c r="C47" s="145" t="s">
        <v>9</v>
      </c>
      <c r="D47" s="145"/>
      <c r="E47" s="145" t="s">
        <v>10</v>
      </c>
      <c r="F47" s="145"/>
      <c r="G47" s="13">
        <v>71361.320000000007</v>
      </c>
      <c r="H47" s="13">
        <v>50000</v>
      </c>
      <c r="I47" s="13">
        <v>60000</v>
      </c>
      <c r="J47" s="13">
        <v>60000</v>
      </c>
      <c r="K47" s="13">
        <v>60000</v>
      </c>
    </row>
    <row r="48" spans="1:11" x14ac:dyDescent="0.25">
      <c r="C48" s="145" t="s">
        <v>11</v>
      </c>
      <c r="D48" s="145"/>
      <c r="E48" s="145" t="s">
        <v>12</v>
      </c>
      <c r="F48" s="145"/>
      <c r="G48" s="13">
        <v>377.12</v>
      </c>
      <c r="H48" s="13">
        <v>700</v>
      </c>
      <c r="I48" s="13">
        <v>1000</v>
      </c>
      <c r="J48" s="13">
        <v>1000</v>
      </c>
      <c r="K48" s="13">
        <v>1000</v>
      </c>
    </row>
    <row r="49" spans="1:11" ht="12.75" customHeight="1" x14ac:dyDescent="0.25">
      <c r="A49" s="10"/>
      <c r="B49" s="148" t="s">
        <v>40</v>
      </c>
      <c r="C49" s="148"/>
      <c r="D49" s="148"/>
      <c r="E49" s="148"/>
      <c r="F49" s="148"/>
      <c r="G49" s="11">
        <f t="shared" ref="G49:K50" si="11">G50</f>
        <v>1491.22</v>
      </c>
      <c r="H49" s="11">
        <f t="shared" si="11"/>
        <v>4000</v>
      </c>
      <c r="I49" s="11">
        <f t="shared" si="11"/>
        <v>10000</v>
      </c>
      <c r="J49" s="11">
        <f t="shared" si="11"/>
        <v>10000</v>
      </c>
      <c r="K49" s="11">
        <f t="shared" si="11"/>
        <v>10000</v>
      </c>
    </row>
    <row r="50" spans="1:11" x14ac:dyDescent="0.25">
      <c r="C50" s="145" t="s">
        <v>5</v>
      </c>
      <c r="D50" s="145"/>
      <c r="E50" s="145" t="s">
        <v>6</v>
      </c>
      <c r="F50" s="145"/>
      <c r="G50" s="13">
        <f t="shared" si="11"/>
        <v>1491.22</v>
      </c>
      <c r="H50" s="13">
        <f t="shared" si="11"/>
        <v>4000</v>
      </c>
      <c r="I50" s="13">
        <f t="shared" si="11"/>
        <v>10000</v>
      </c>
      <c r="J50" s="13">
        <f t="shared" si="11"/>
        <v>10000</v>
      </c>
      <c r="K50" s="13">
        <f t="shared" si="11"/>
        <v>10000</v>
      </c>
    </row>
    <row r="51" spans="1:11" x14ac:dyDescent="0.25">
      <c r="C51" s="145" t="s">
        <v>14</v>
      </c>
      <c r="D51" s="145"/>
      <c r="E51" s="145" t="s">
        <v>15</v>
      </c>
      <c r="F51" s="145"/>
      <c r="G51" s="13">
        <v>1491.22</v>
      </c>
      <c r="H51" s="13">
        <v>4000</v>
      </c>
      <c r="I51" s="13">
        <v>10000</v>
      </c>
      <c r="J51" s="13">
        <v>10000</v>
      </c>
      <c r="K51" s="13">
        <v>10000</v>
      </c>
    </row>
    <row r="52" spans="1:11" ht="12.75" customHeight="1" x14ac:dyDescent="0.25">
      <c r="A52" s="7"/>
      <c r="B52" s="146" t="s">
        <v>41</v>
      </c>
      <c r="C52" s="146"/>
      <c r="D52" s="146"/>
      <c r="E52" s="146"/>
      <c r="F52" s="146"/>
      <c r="G52" s="8">
        <f>G53+G60+G67+G74</f>
        <v>141453.04</v>
      </c>
      <c r="H52" s="8">
        <f>H53+H60+H67+H74</f>
        <v>199983</v>
      </c>
      <c r="I52" s="8">
        <f>I53+I60+I67+I74</f>
        <v>255000</v>
      </c>
      <c r="J52" s="8">
        <f>J53+J60+J67+J74</f>
        <v>205150</v>
      </c>
      <c r="K52" s="8">
        <f>K53+K60+K67+K74</f>
        <v>205150</v>
      </c>
    </row>
    <row r="53" spans="1:11" ht="12.75" customHeight="1" x14ac:dyDescent="0.25">
      <c r="A53" s="9"/>
      <c r="B53" s="147" t="s">
        <v>275</v>
      </c>
      <c r="C53" s="147"/>
      <c r="D53" s="147"/>
      <c r="E53" s="147"/>
      <c r="F53" s="147"/>
      <c r="G53" s="99">
        <f>G54+G57</f>
        <v>141453.04</v>
      </c>
      <c r="H53" s="99">
        <f>H54+H57</f>
        <v>37483</v>
      </c>
      <c r="I53" s="99">
        <f>I54+I57</f>
        <v>82500</v>
      </c>
      <c r="J53" s="99">
        <f>J54+J57</f>
        <v>42650</v>
      </c>
      <c r="K53" s="99">
        <f>K54+K57</f>
        <v>42650</v>
      </c>
    </row>
    <row r="54" spans="1:11" ht="12.75" customHeight="1" x14ac:dyDescent="0.25">
      <c r="A54" s="10"/>
      <c r="B54" s="148" t="s">
        <v>31</v>
      </c>
      <c r="C54" s="148"/>
      <c r="D54" s="148"/>
      <c r="E54" s="148"/>
      <c r="F54" s="148"/>
      <c r="G54" s="11">
        <f t="shared" ref="G54:K55" si="12">G55</f>
        <v>140073.66</v>
      </c>
      <c r="H54" s="11">
        <f t="shared" si="12"/>
        <v>34833</v>
      </c>
      <c r="I54" s="11">
        <f t="shared" si="12"/>
        <v>80000</v>
      </c>
      <c r="J54" s="11">
        <f t="shared" si="12"/>
        <v>40000</v>
      </c>
      <c r="K54" s="11">
        <f t="shared" si="12"/>
        <v>40000</v>
      </c>
    </row>
    <row r="55" spans="1:11" x14ac:dyDescent="0.25">
      <c r="C55" s="145" t="s">
        <v>5</v>
      </c>
      <c r="D55" s="145"/>
      <c r="E55" s="145" t="s">
        <v>6</v>
      </c>
      <c r="F55" s="145"/>
      <c r="G55" s="13">
        <f t="shared" si="12"/>
        <v>140073.66</v>
      </c>
      <c r="H55" s="13">
        <f t="shared" si="12"/>
        <v>34833</v>
      </c>
      <c r="I55" s="13">
        <f t="shared" si="12"/>
        <v>80000</v>
      </c>
      <c r="J55" s="13">
        <f t="shared" si="12"/>
        <v>40000</v>
      </c>
      <c r="K55" s="13">
        <f t="shared" si="12"/>
        <v>40000</v>
      </c>
    </row>
    <row r="56" spans="1:11" x14ac:dyDescent="0.25">
      <c r="C56" s="145" t="s">
        <v>9</v>
      </c>
      <c r="D56" s="145"/>
      <c r="E56" s="145" t="s">
        <v>10</v>
      </c>
      <c r="F56" s="145"/>
      <c r="G56" s="13">
        <v>140073.66</v>
      </c>
      <c r="H56" s="13">
        <v>34833</v>
      </c>
      <c r="I56" s="13">
        <v>80000</v>
      </c>
      <c r="J56" s="13">
        <v>40000</v>
      </c>
      <c r="K56" s="13">
        <v>40000</v>
      </c>
    </row>
    <row r="57" spans="1:11" ht="12.75" customHeight="1" x14ac:dyDescent="0.25">
      <c r="A57" s="10"/>
      <c r="B57" s="148" t="s">
        <v>42</v>
      </c>
      <c r="C57" s="148"/>
      <c r="D57" s="148"/>
      <c r="E57" s="148"/>
      <c r="F57" s="148"/>
      <c r="G57" s="11">
        <f t="shared" ref="G57:K58" si="13">G58</f>
        <v>1379.38</v>
      </c>
      <c r="H57" s="11">
        <f t="shared" si="13"/>
        <v>2650</v>
      </c>
      <c r="I57" s="11">
        <f t="shared" si="13"/>
        <v>2500</v>
      </c>
      <c r="J57" s="11">
        <f t="shared" si="13"/>
        <v>2650</v>
      </c>
      <c r="K57" s="11">
        <f t="shared" si="13"/>
        <v>2650</v>
      </c>
    </row>
    <row r="58" spans="1:11" x14ac:dyDescent="0.25">
      <c r="C58" s="145" t="s">
        <v>5</v>
      </c>
      <c r="D58" s="145"/>
      <c r="E58" s="145" t="s">
        <v>6</v>
      </c>
      <c r="F58" s="145"/>
      <c r="G58" s="13">
        <f t="shared" si="13"/>
        <v>1379.38</v>
      </c>
      <c r="H58" s="13">
        <f t="shared" si="13"/>
        <v>2650</v>
      </c>
      <c r="I58" s="13">
        <f t="shared" si="13"/>
        <v>2500</v>
      </c>
      <c r="J58" s="13">
        <f t="shared" si="13"/>
        <v>2650</v>
      </c>
      <c r="K58" s="13">
        <f t="shared" si="13"/>
        <v>2650</v>
      </c>
    </row>
    <row r="59" spans="1:11" x14ac:dyDescent="0.25">
      <c r="C59" s="145" t="s">
        <v>9</v>
      </c>
      <c r="D59" s="145"/>
      <c r="E59" s="145" t="s">
        <v>10</v>
      </c>
      <c r="F59" s="145"/>
      <c r="G59" s="13">
        <v>1379.38</v>
      </c>
      <c r="H59" s="13">
        <v>2650</v>
      </c>
      <c r="I59" s="13">
        <v>2500</v>
      </c>
      <c r="J59" s="13">
        <v>2650</v>
      </c>
      <c r="K59" s="13">
        <v>2650</v>
      </c>
    </row>
    <row r="60" spans="1:11" ht="12.75" customHeight="1" x14ac:dyDescent="0.25">
      <c r="A60" s="9"/>
      <c r="B60" s="147" t="s">
        <v>43</v>
      </c>
      <c r="C60" s="147"/>
      <c r="D60" s="147"/>
      <c r="E60" s="147"/>
      <c r="F60" s="147"/>
      <c r="G60" s="99">
        <f>G61+G64</f>
        <v>0</v>
      </c>
      <c r="H60" s="99">
        <f>H61+H64</f>
        <v>40000</v>
      </c>
      <c r="I60" s="99">
        <f>I61+I64</f>
        <v>50000</v>
      </c>
      <c r="J60" s="99">
        <f>J61+J64</f>
        <v>40000</v>
      </c>
      <c r="K60" s="99">
        <f>K61+K64</f>
        <v>40000</v>
      </c>
    </row>
    <row r="61" spans="1:11" ht="12.75" customHeight="1" x14ac:dyDescent="0.25">
      <c r="A61" s="10"/>
      <c r="B61" s="148" t="s">
        <v>31</v>
      </c>
      <c r="C61" s="148"/>
      <c r="D61" s="148"/>
      <c r="E61" s="148"/>
      <c r="F61" s="148"/>
      <c r="G61" s="11">
        <f t="shared" ref="G61:K61" si="14">G62</f>
        <v>0</v>
      </c>
      <c r="H61" s="11">
        <f t="shared" si="14"/>
        <v>0</v>
      </c>
      <c r="I61" s="11">
        <f t="shared" si="14"/>
        <v>0</v>
      </c>
      <c r="J61" s="11">
        <f t="shared" si="14"/>
        <v>0</v>
      </c>
      <c r="K61" s="11">
        <f t="shared" si="14"/>
        <v>0</v>
      </c>
    </row>
    <row r="62" spans="1:11" x14ac:dyDescent="0.25">
      <c r="C62" s="145" t="s">
        <v>5</v>
      </c>
      <c r="D62" s="145"/>
      <c r="E62" s="145" t="s">
        <v>6</v>
      </c>
      <c r="F62" s="145"/>
      <c r="G62" s="13">
        <f>G63</f>
        <v>0</v>
      </c>
      <c r="H62" s="13">
        <f>H63</f>
        <v>0</v>
      </c>
      <c r="I62" s="13">
        <f>I63</f>
        <v>0</v>
      </c>
      <c r="J62" s="13">
        <f>J63</f>
        <v>0</v>
      </c>
      <c r="K62" s="13">
        <f>K63</f>
        <v>0</v>
      </c>
    </row>
    <row r="63" spans="1:11" x14ac:dyDescent="0.25">
      <c r="C63" s="145" t="s">
        <v>9</v>
      </c>
      <c r="D63" s="145"/>
      <c r="E63" s="145" t="s">
        <v>10</v>
      </c>
      <c r="F63" s="145"/>
      <c r="G63" s="13">
        <v>0</v>
      </c>
      <c r="H63" s="13">
        <v>0</v>
      </c>
      <c r="I63" s="13">
        <v>0</v>
      </c>
      <c r="J63" s="13">
        <v>0</v>
      </c>
      <c r="K63" s="13">
        <v>0</v>
      </c>
    </row>
    <row r="64" spans="1:11" ht="12.75" customHeight="1" x14ac:dyDescent="0.25">
      <c r="A64" s="10"/>
      <c r="B64" s="148" t="s">
        <v>42</v>
      </c>
      <c r="C64" s="148"/>
      <c r="D64" s="148"/>
      <c r="E64" s="148"/>
      <c r="F64" s="148"/>
      <c r="G64" s="11">
        <f t="shared" ref="G64:K65" si="15">G65</f>
        <v>0</v>
      </c>
      <c r="H64" s="11">
        <f t="shared" si="15"/>
        <v>40000</v>
      </c>
      <c r="I64" s="11">
        <f t="shared" si="15"/>
        <v>50000</v>
      </c>
      <c r="J64" s="11">
        <f t="shared" si="15"/>
        <v>40000</v>
      </c>
      <c r="K64" s="11">
        <f t="shared" si="15"/>
        <v>40000</v>
      </c>
    </row>
    <row r="65" spans="1:11" x14ac:dyDescent="0.25">
      <c r="C65" s="145" t="s">
        <v>5</v>
      </c>
      <c r="D65" s="145"/>
      <c r="E65" s="145" t="s">
        <v>6</v>
      </c>
      <c r="F65" s="145"/>
      <c r="G65" s="13">
        <f t="shared" si="15"/>
        <v>0</v>
      </c>
      <c r="H65" s="13">
        <f t="shared" si="15"/>
        <v>40000</v>
      </c>
      <c r="I65" s="13">
        <f t="shared" si="15"/>
        <v>50000</v>
      </c>
      <c r="J65" s="13">
        <f t="shared" si="15"/>
        <v>40000</v>
      </c>
      <c r="K65" s="13">
        <f t="shared" si="15"/>
        <v>40000</v>
      </c>
    </row>
    <row r="66" spans="1:11" x14ac:dyDescent="0.25">
      <c r="C66" s="145" t="s">
        <v>9</v>
      </c>
      <c r="D66" s="145"/>
      <c r="E66" s="145" t="s">
        <v>10</v>
      </c>
      <c r="F66" s="145"/>
      <c r="G66" s="13">
        <v>0</v>
      </c>
      <c r="H66" s="13">
        <v>40000</v>
      </c>
      <c r="I66" s="13">
        <v>50000</v>
      </c>
      <c r="J66" s="13">
        <v>40000</v>
      </c>
      <c r="K66" s="13">
        <v>40000</v>
      </c>
    </row>
    <row r="67" spans="1:11" ht="12.75" customHeight="1" x14ac:dyDescent="0.25">
      <c r="A67" s="9"/>
      <c r="B67" s="147" t="s">
        <v>82</v>
      </c>
      <c r="C67" s="147"/>
      <c r="D67" s="147"/>
      <c r="E67" s="147"/>
      <c r="F67" s="147"/>
      <c r="G67" s="99">
        <f>G68+G71</f>
        <v>0</v>
      </c>
      <c r="H67" s="99">
        <f>H68+H71</f>
        <v>40000</v>
      </c>
      <c r="I67" s="99">
        <f>I68+I71</f>
        <v>40000</v>
      </c>
      <c r="J67" s="99">
        <f>J68+J71</f>
        <v>40000</v>
      </c>
      <c r="K67" s="99">
        <f>K68+K71</f>
        <v>40000</v>
      </c>
    </row>
    <row r="68" spans="1:11" ht="12.75" customHeight="1" x14ac:dyDescent="0.25">
      <c r="A68" s="10"/>
      <c r="B68" s="148" t="s">
        <v>31</v>
      </c>
      <c r="C68" s="148"/>
      <c r="D68" s="148"/>
      <c r="E68" s="148"/>
      <c r="F68" s="148"/>
      <c r="G68" s="11">
        <f t="shared" ref="G68:K69" si="16">G69</f>
        <v>0</v>
      </c>
      <c r="H68" s="11">
        <f t="shared" si="16"/>
        <v>30300</v>
      </c>
      <c r="I68" s="11">
        <f t="shared" si="16"/>
        <v>30000</v>
      </c>
      <c r="J68" s="11">
        <f t="shared" si="16"/>
        <v>30300</v>
      </c>
      <c r="K68" s="11">
        <f t="shared" si="16"/>
        <v>30300</v>
      </c>
    </row>
    <row r="69" spans="1:11" x14ac:dyDescent="0.25">
      <c r="C69" s="145" t="s">
        <v>5</v>
      </c>
      <c r="D69" s="145"/>
      <c r="E69" s="145" t="s">
        <v>6</v>
      </c>
      <c r="F69" s="145"/>
      <c r="G69" s="13">
        <f t="shared" si="16"/>
        <v>0</v>
      </c>
      <c r="H69" s="13">
        <f t="shared" si="16"/>
        <v>30300</v>
      </c>
      <c r="I69" s="13">
        <f t="shared" si="16"/>
        <v>30000</v>
      </c>
      <c r="J69" s="13">
        <f t="shared" si="16"/>
        <v>30300</v>
      </c>
      <c r="K69" s="13">
        <f t="shared" si="16"/>
        <v>30300</v>
      </c>
    </row>
    <row r="70" spans="1:11" x14ac:dyDescent="0.25">
      <c r="C70" s="145" t="s">
        <v>9</v>
      </c>
      <c r="D70" s="145"/>
      <c r="E70" s="145" t="s">
        <v>10</v>
      </c>
      <c r="F70" s="145"/>
      <c r="G70" s="13">
        <v>0</v>
      </c>
      <c r="H70" s="13">
        <v>30300</v>
      </c>
      <c r="I70" s="13">
        <v>30000</v>
      </c>
      <c r="J70" s="13">
        <v>30300</v>
      </c>
      <c r="K70" s="13">
        <v>30300</v>
      </c>
    </row>
    <row r="71" spans="1:11" ht="12.75" customHeight="1" x14ac:dyDescent="0.25">
      <c r="A71" s="10"/>
      <c r="B71" s="148" t="s">
        <v>42</v>
      </c>
      <c r="C71" s="148"/>
      <c r="D71" s="148"/>
      <c r="E71" s="148"/>
      <c r="F71" s="148"/>
      <c r="G71" s="11">
        <f t="shared" ref="G71:K72" si="17">G72</f>
        <v>0</v>
      </c>
      <c r="H71" s="11">
        <f t="shared" si="17"/>
        <v>9700</v>
      </c>
      <c r="I71" s="11">
        <f t="shared" si="17"/>
        <v>10000</v>
      </c>
      <c r="J71" s="11">
        <f t="shared" si="17"/>
        <v>9700</v>
      </c>
      <c r="K71" s="11">
        <f t="shared" si="17"/>
        <v>9700</v>
      </c>
    </row>
    <row r="72" spans="1:11" x14ac:dyDescent="0.25">
      <c r="C72" s="145" t="s">
        <v>5</v>
      </c>
      <c r="D72" s="145"/>
      <c r="E72" s="145" t="s">
        <v>6</v>
      </c>
      <c r="F72" s="145"/>
      <c r="G72" s="13">
        <f t="shared" si="17"/>
        <v>0</v>
      </c>
      <c r="H72" s="13">
        <f t="shared" si="17"/>
        <v>9700</v>
      </c>
      <c r="I72" s="13">
        <f t="shared" si="17"/>
        <v>10000</v>
      </c>
      <c r="J72" s="13">
        <f t="shared" si="17"/>
        <v>9700</v>
      </c>
      <c r="K72" s="13">
        <f t="shared" si="17"/>
        <v>9700</v>
      </c>
    </row>
    <row r="73" spans="1:11" x14ac:dyDescent="0.25">
      <c r="C73" s="145" t="s">
        <v>9</v>
      </c>
      <c r="D73" s="145"/>
      <c r="E73" s="145" t="s">
        <v>10</v>
      </c>
      <c r="F73" s="145"/>
      <c r="G73" s="13">
        <v>0</v>
      </c>
      <c r="H73" s="13">
        <v>9700</v>
      </c>
      <c r="I73" s="13">
        <v>10000</v>
      </c>
      <c r="J73" s="13">
        <v>9700</v>
      </c>
      <c r="K73" s="13">
        <v>9700</v>
      </c>
    </row>
    <row r="74" spans="1:11" ht="12.75" customHeight="1" x14ac:dyDescent="0.25">
      <c r="A74" s="9"/>
      <c r="B74" s="147" t="s">
        <v>283</v>
      </c>
      <c r="C74" s="147"/>
      <c r="D74" s="147"/>
      <c r="E74" s="147"/>
      <c r="F74" s="147"/>
      <c r="G74" s="99">
        <f>G75+G78</f>
        <v>0</v>
      </c>
      <c r="H74" s="99">
        <f>H75+H78</f>
        <v>82500</v>
      </c>
      <c r="I74" s="99">
        <f>I75+I78</f>
        <v>82500</v>
      </c>
      <c r="J74" s="99">
        <f>J75+J78</f>
        <v>82500</v>
      </c>
      <c r="K74" s="99">
        <f>K75+K78</f>
        <v>82500</v>
      </c>
    </row>
    <row r="75" spans="1:11" ht="12.75" customHeight="1" x14ac:dyDescent="0.25">
      <c r="A75" s="10"/>
      <c r="B75" s="148" t="s">
        <v>31</v>
      </c>
      <c r="C75" s="148"/>
      <c r="D75" s="148"/>
      <c r="E75" s="148"/>
      <c r="F75" s="148"/>
      <c r="G75" s="11">
        <f t="shared" ref="G75:K76" si="18">G76</f>
        <v>0</v>
      </c>
      <c r="H75" s="11">
        <f t="shared" si="18"/>
        <v>77500</v>
      </c>
      <c r="I75" s="11">
        <f t="shared" si="18"/>
        <v>77500</v>
      </c>
      <c r="J75" s="11">
        <f t="shared" si="18"/>
        <v>77500</v>
      </c>
      <c r="K75" s="11">
        <f t="shared" si="18"/>
        <v>77500</v>
      </c>
    </row>
    <row r="76" spans="1:11" x14ac:dyDescent="0.25">
      <c r="C76" s="145" t="s">
        <v>16</v>
      </c>
      <c r="D76" s="145"/>
      <c r="E76" s="145" t="s">
        <v>32</v>
      </c>
      <c r="F76" s="145"/>
      <c r="G76" s="13">
        <f t="shared" si="18"/>
        <v>0</v>
      </c>
      <c r="H76" s="13">
        <f t="shared" si="18"/>
        <v>77500</v>
      </c>
      <c r="I76" s="13">
        <f t="shared" si="18"/>
        <v>77500</v>
      </c>
      <c r="J76" s="13">
        <f t="shared" si="18"/>
        <v>77500</v>
      </c>
      <c r="K76" s="13">
        <f t="shared" si="18"/>
        <v>77500</v>
      </c>
    </row>
    <row r="77" spans="1:11" x14ac:dyDescent="0.25">
      <c r="C77" s="145" t="s">
        <v>17</v>
      </c>
      <c r="D77" s="145"/>
      <c r="E77" s="145" t="s">
        <v>33</v>
      </c>
      <c r="F77" s="145"/>
      <c r="G77" s="13">
        <v>0</v>
      </c>
      <c r="H77" s="13">
        <v>77500</v>
      </c>
      <c r="I77" s="13">
        <v>77500</v>
      </c>
      <c r="J77" s="13">
        <v>77500</v>
      </c>
      <c r="K77" s="13">
        <v>77500</v>
      </c>
    </row>
    <row r="78" spans="1:11" ht="12.75" customHeight="1" x14ac:dyDescent="0.25">
      <c r="A78" s="10"/>
      <c r="B78" s="148" t="s">
        <v>35</v>
      </c>
      <c r="C78" s="148"/>
      <c r="D78" s="148"/>
      <c r="E78" s="148"/>
      <c r="F78" s="148"/>
      <c r="G78" s="11">
        <f t="shared" ref="G78:K79" si="19">G79</f>
        <v>0</v>
      </c>
      <c r="H78" s="11">
        <f t="shared" si="19"/>
        <v>5000</v>
      </c>
      <c r="I78" s="11">
        <f t="shared" si="19"/>
        <v>5000</v>
      </c>
      <c r="J78" s="11">
        <f t="shared" si="19"/>
        <v>5000</v>
      </c>
      <c r="K78" s="11">
        <f t="shared" si="19"/>
        <v>5000</v>
      </c>
    </row>
    <row r="79" spans="1:11" x14ac:dyDescent="0.25">
      <c r="C79" s="145" t="s">
        <v>16</v>
      </c>
      <c r="D79" s="145"/>
      <c r="E79" s="145" t="s">
        <v>32</v>
      </c>
      <c r="F79" s="145"/>
      <c r="G79" s="13">
        <f t="shared" si="19"/>
        <v>0</v>
      </c>
      <c r="H79" s="13">
        <f t="shared" si="19"/>
        <v>5000</v>
      </c>
      <c r="I79" s="13">
        <f t="shared" si="19"/>
        <v>5000</v>
      </c>
      <c r="J79" s="13">
        <f t="shared" si="19"/>
        <v>5000</v>
      </c>
      <c r="K79" s="13">
        <f t="shared" si="19"/>
        <v>5000</v>
      </c>
    </row>
    <row r="80" spans="1:11" x14ac:dyDescent="0.25">
      <c r="C80" s="145" t="s">
        <v>17</v>
      </c>
      <c r="D80" s="145"/>
      <c r="E80" s="145" t="s">
        <v>33</v>
      </c>
      <c r="F80" s="145"/>
      <c r="G80" s="13">
        <v>0</v>
      </c>
      <c r="H80" s="13">
        <v>5000</v>
      </c>
      <c r="I80" s="13">
        <v>5000</v>
      </c>
      <c r="J80" s="13">
        <v>5000</v>
      </c>
      <c r="K80" s="13">
        <v>5000</v>
      </c>
    </row>
    <row r="82" spans="1:11" ht="12.75" customHeight="1" x14ac:dyDescent="0.25">
      <c r="A82" s="7"/>
      <c r="B82" s="146" t="s">
        <v>44</v>
      </c>
      <c r="C82" s="146"/>
      <c r="D82" s="146"/>
      <c r="E82" s="146"/>
      <c r="F82" s="146"/>
      <c r="G82" s="8">
        <f>G83+G87+G91</f>
        <v>0</v>
      </c>
      <c r="H82" s="8">
        <f>H83+H87+H91</f>
        <v>25400</v>
      </c>
      <c r="I82" s="8">
        <f>I83+I87+I91</f>
        <v>50500</v>
      </c>
      <c r="J82" s="8">
        <f>J83+J87+J91</f>
        <v>30000</v>
      </c>
      <c r="K82" s="8">
        <f>K83+K87+K91</f>
        <v>30000</v>
      </c>
    </row>
    <row r="83" spans="1:11" ht="12.75" customHeight="1" x14ac:dyDescent="0.25">
      <c r="A83" s="9"/>
      <c r="B83" s="147" t="s">
        <v>45</v>
      </c>
      <c r="C83" s="147"/>
      <c r="D83" s="147"/>
      <c r="E83" s="147"/>
      <c r="F83" s="147"/>
      <c r="G83" s="99">
        <f t="shared" ref="G83:K85" si="20">G84</f>
        <v>0</v>
      </c>
      <c r="H83" s="99">
        <f t="shared" si="20"/>
        <v>400</v>
      </c>
      <c r="I83" s="99">
        <f t="shared" si="20"/>
        <v>500</v>
      </c>
      <c r="J83" s="99">
        <f t="shared" si="20"/>
        <v>5000</v>
      </c>
      <c r="K83" s="99">
        <f t="shared" si="20"/>
        <v>5000</v>
      </c>
    </row>
    <row r="84" spans="1:11" ht="12.75" customHeight="1" x14ac:dyDescent="0.25">
      <c r="A84" s="10"/>
      <c r="B84" s="148" t="s">
        <v>35</v>
      </c>
      <c r="C84" s="148"/>
      <c r="D84" s="148"/>
      <c r="E84" s="148"/>
      <c r="F84" s="148"/>
      <c r="G84" s="11">
        <f t="shared" si="20"/>
        <v>0</v>
      </c>
      <c r="H84" s="11">
        <f t="shared" si="20"/>
        <v>400</v>
      </c>
      <c r="I84" s="11">
        <f t="shared" si="20"/>
        <v>500</v>
      </c>
      <c r="J84" s="11">
        <f t="shared" si="20"/>
        <v>5000</v>
      </c>
      <c r="K84" s="11">
        <f t="shared" si="20"/>
        <v>5000</v>
      </c>
    </row>
    <row r="85" spans="1:11" x14ac:dyDescent="0.25">
      <c r="C85" s="145" t="s">
        <v>5</v>
      </c>
      <c r="D85" s="145"/>
      <c r="E85" s="145" t="s">
        <v>6</v>
      </c>
      <c r="F85" s="145"/>
      <c r="G85" s="13">
        <f t="shared" si="20"/>
        <v>0</v>
      </c>
      <c r="H85" s="13">
        <f t="shared" si="20"/>
        <v>400</v>
      </c>
      <c r="I85" s="13">
        <f t="shared" si="20"/>
        <v>500</v>
      </c>
      <c r="J85" s="13">
        <f t="shared" si="20"/>
        <v>5000</v>
      </c>
      <c r="K85" s="13">
        <f t="shared" si="20"/>
        <v>5000</v>
      </c>
    </row>
    <row r="86" spans="1:11" x14ac:dyDescent="0.25">
      <c r="C86" s="145" t="s">
        <v>9</v>
      </c>
      <c r="D86" s="145"/>
      <c r="E86" s="145" t="s">
        <v>10</v>
      </c>
      <c r="F86" s="145"/>
      <c r="G86" s="13">
        <v>0</v>
      </c>
      <c r="H86" s="13">
        <v>400</v>
      </c>
      <c r="I86" s="13">
        <v>500</v>
      </c>
      <c r="J86" s="13">
        <v>5000</v>
      </c>
      <c r="K86" s="13">
        <v>5000</v>
      </c>
    </row>
    <row r="87" spans="1:11" ht="12.75" customHeight="1" x14ac:dyDescent="0.25">
      <c r="A87" s="9"/>
      <c r="B87" s="147" t="s">
        <v>46</v>
      </c>
      <c r="C87" s="147"/>
      <c r="D87" s="147"/>
      <c r="E87" s="147"/>
      <c r="F87" s="147"/>
      <c r="G87" s="99">
        <f t="shared" ref="G87:K89" si="21">G88</f>
        <v>0</v>
      </c>
      <c r="H87" s="99">
        <f t="shared" si="21"/>
        <v>15000</v>
      </c>
      <c r="I87" s="99">
        <f t="shared" si="21"/>
        <v>40000</v>
      </c>
      <c r="J87" s="99">
        <f t="shared" si="21"/>
        <v>15000</v>
      </c>
      <c r="K87" s="99">
        <f t="shared" si="21"/>
        <v>15000</v>
      </c>
    </row>
    <row r="88" spans="1:11" ht="12.75" customHeight="1" x14ac:dyDescent="0.25">
      <c r="A88" s="10"/>
      <c r="B88" s="148" t="s">
        <v>42</v>
      </c>
      <c r="C88" s="148"/>
      <c r="D88" s="148"/>
      <c r="E88" s="148"/>
      <c r="F88" s="148"/>
      <c r="G88" s="11">
        <f t="shared" si="21"/>
        <v>0</v>
      </c>
      <c r="H88" s="11">
        <f t="shared" si="21"/>
        <v>15000</v>
      </c>
      <c r="I88" s="11">
        <f t="shared" si="21"/>
        <v>40000</v>
      </c>
      <c r="J88" s="11">
        <f t="shared" si="21"/>
        <v>15000</v>
      </c>
      <c r="K88" s="11">
        <f t="shared" si="21"/>
        <v>15000</v>
      </c>
    </row>
    <row r="89" spans="1:11" x14ac:dyDescent="0.25">
      <c r="C89" s="145" t="s">
        <v>16</v>
      </c>
      <c r="D89" s="145"/>
      <c r="E89" s="145" t="s">
        <v>32</v>
      </c>
      <c r="F89" s="145"/>
      <c r="G89" s="13">
        <f t="shared" si="21"/>
        <v>0</v>
      </c>
      <c r="H89" s="13">
        <f t="shared" si="21"/>
        <v>15000</v>
      </c>
      <c r="I89" s="13">
        <f t="shared" si="21"/>
        <v>40000</v>
      </c>
      <c r="J89" s="13">
        <f t="shared" si="21"/>
        <v>15000</v>
      </c>
      <c r="K89" s="13">
        <f t="shared" si="21"/>
        <v>15000</v>
      </c>
    </row>
    <row r="90" spans="1:11" x14ac:dyDescent="0.25">
      <c r="C90" s="145" t="s">
        <v>17</v>
      </c>
      <c r="D90" s="145"/>
      <c r="E90" s="145" t="s">
        <v>33</v>
      </c>
      <c r="F90" s="145"/>
      <c r="G90" s="13">
        <v>0</v>
      </c>
      <c r="H90" s="13">
        <v>15000</v>
      </c>
      <c r="I90" s="13">
        <v>40000</v>
      </c>
      <c r="J90" s="13">
        <v>15000</v>
      </c>
      <c r="K90" s="13">
        <v>15000</v>
      </c>
    </row>
    <row r="91" spans="1:11" ht="12.75" customHeight="1" x14ac:dyDescent="0.25">
      <c r="A91" s="9"/>
      <c r="B91" s="147" t="s">
        <v>47</v>
      </c>
      <c r="C91" s="147"/>
      <c r="D91" s="147"/>
      <c r="E91" s="147"/>
      <c r="F91" s="147"/>
      <c r="G91" s="99">
        <f>G92</f>
        <v>0</v>
      </c>
      <c r="H91" s="99">
        <f>H92</f>
        <v>10000</v>
      </c>
      <c r="I91" s="99">
        <f>I92</f>
        <v>10000</v>
      </c>
      <c r="J91" s="99">
        <f>J92</f>
        <v>10000</v>
      </c>
      <c r="K91" s="99">
        <f>K92</f>
        <v>10000</v>
      </c>
    </row>
    <row r="92" spans="1:11" ht="12.75" customHeight="1" x14ac:dyDescent="0.25">
      <c r="A92" s="10"/>
      <c r="B92" s="148" t="s">
        <v>42</v>
      </c>
      <c r="C92" s="148"/>
      <c r="D92" s="148"/>
      <c r="E92" s="148"/>
      <c r="F92" s="148"/>
      <c r="G92" s="11">
        <f t="shared" ref="G92:K93" si="22">G93</f>
        <v>0</v>
      </c>
      <c r="H92" s="11">
        <f t="shared" si="22"/>
        <v>10000</v>
      </c>
      <c r="I92" s="11">
        <f t="shared" si="22"/>
        <v>10000</v>
      </c>
      <c r="J92" s="11">
        <f t="shared" si="22"/>
        <v>10000</v>
      </c>
      <c r="K92" s="11">
        <f t="shared" si="22"/>
        <v>10000</v>
      </c>
    </row>
    <row r="93" spans="1:11" x14ac:dyDescent="0.25">
      <c r="C93" s="145" t="s">
        <v>16</v>
      </c>
      <c r="D93" s="145"/>
      <c r="E93" s="145" t="s">
        <v>32</v>
      </c>
      <c r="F93" s="145"/>
      <c r="G93" s="13">
        <f t="shared" si="22"/>
        <v>0</v>
      </c>
      <c r="H93" s="13">
        <f t="shared" si="22"/>
        <v>10000</v>
      </c>
      <c r="I93" s="13">
        <f t="shared" si="22"/>
        <v>10000</v>
      </c>
      <c r="J93" s="13">
        <f t="shared" si="22"/>
        <v>10000</v>
      </c>
      <c r="K93" s="13">
        <f t="shared" si="22"/>
        <v>10000</v>
      </c>
    </row>
    <row r="94" spans="1:11" x14ac:dyDescent="0.25">
      <c r="C94" s="145" t="s">
        <v>18</v>
      </c>
      <c r="D94" s="145"/>
      <c r="E94" s="145" t="s">
        <v>48</v>
      </c>
      <c r="F94" s="145"/>
      <c r="G94" s="13">
        <v>0</v>
      </c>
      <c r="H94" s="13">
        <v>10000</v>
      </c>
      <c r="I94" s="13">
        <v>10000</v>
      </c>
      <c r="J94" s="13">
        <v>10000</v>
      </c>
      <c r="K94" s="13">
        <v>10000</v>
      </c>
    </row>
    <row r="96" spans="1:11" ht="12.75" customHeight="1" x14ac:dyDescent="0.25">
      <c r="A96" s="7"/>
      <c r="B96" s="146" t="s">
        <v>49</v>
      </c>
      <c r="C96" s="146"/>
      <c r="D96" s="146"/>
      <c r="E96" s="146"/>
      <c r="F96" s="146"/>
      <c r="G96" s="8">
        <f>G97+G101+G105+G109+G113</f>
        <v>0</v>
      </c>
      <c r="H96" s="8">
        <f>H97+H101+H105+H109+H113</f>
        <v>120500</v>
      </c>
      <c r="I96" s="8">
        <f>I97+I101+I105+I109+I113</f>
        <v>123000</v>
      </c>
      <c r="J96" s="8">
        <f>J97+J101+J105+J109+J113</f>
        <v>120500</v>
      </c>
      <c r="K96" s="8">
        <f>K97+K101+K105+K109+K113</f>
        <v>120500</v>
      </c>
    </row>
    <row r="97" spans="1:11" ht="12.75" customHeight="1" x14ac:dyDescent="0.25">
      <c r="A97" s="9"/>
      <c r="B97" s="147" t="s">
        <v>50</v>
      </c>
      <c r="C97" s="147"/>
      <c r="D97" s="147"/>
      <c r="E97" s="147"/>
      <c r="F97" s="147"/>
      <c r="G97" s="99">
        <f t="shared" ref="G97:K99" si="23">G98</f>
        <v>0</v>
      </c>
      <c r="H97" s="99">
        <f t="shared" si="23"/>
        <v>15000</v>
      </c>
      <c r="I97" s="99">
        <f t="shared" si="23"/>
        <v>15000</v>
      </c>
      <c r="J97" s="99">
        <f t="shared" si="23"/>
        <v>15000</v>
      </c>
      <c r="K97" s="99">
        <f t="shared" si="23"/>
        <v>15000</v>
      </c>
    </row>
    <row r="98" spans="1:11" ht="12.75" customHeight="1" x14ac:dyDescent="0.25">
      <c r="A98" s="10"/>
      <c r="B98" s="148" t="s">
        <v>51</v>
      </c>
      <c r="C98" s="148"/>
      <c r="D98" s="148"/>
      <c r="E98" s="148"/>
      <c r="F98" s="148"/>
      <c r="G98" s="11">
        <f t="shared" si="23"/>
        <v>0</v>
      </c>
      <c r="H98" s="11">
        <f t="shared" si="23"/>
        <v>15000</v>
      </c>
      <c r="I98" s="11">
        <f t="shared" si="23"/>
        <v>15000</v>
      </c>
      <c r="J98" s="11">
        <f t="shared" si="23"/>
        <v>15000</v>
      </c>
      <c r="K98" s="11">
        <f t="shared" si="23"/>
        <v>15000</v>
      </c>
    </row>
    <row r="99" spans="1:11" x14ac:dyDescent="0.25">
      <c r="C99" s="145" t="s">
        <v>5</v>
      </c>
      <c r="D99" s="145"/>
      <c r="E99" s="145" t="s">
        <v>6</v>
      </c>
      <c r="F99" s="145"/>
      <c r="G99" s="13">
        <f t="shared" si="23"/>
        <v>0</v>
      </c>
      <c r="H99" s="13">
        <f t="shared" si="23"/>
        <v>15000</v>
      </c>
      <c r="I99" s="13">
        <f t="shared" si="23"/>
        <v>15000</v>
      </c>
      <c r="J99" s="13">
        <f t="shared" si="23"/>
        <v>15000</v>
      </c>
      <c r="K99" s="13">
        <f t="shared" si="23"/>
        <v>15000</v>
      </c>
    </row>
    <row r="100" spans="1:11" x14ac:dyDescent="0.25">
      <c r="C100" s="145" t="s">
        <v>9</v>
      </c>
      <c r="D100" s="145"/>
      <c r="E100" s="145" t="s">
        <v>10</v>
      </c>
      <c r="F100" s="145"/>
      <c r="G100" s="13">
        <v>0</v>
      </c>
      <c r="H100" s="13">
        <v>15000</v>
      </c>
      <c r="I100" s="13">
        <v>15000</v>
      </c>
      <c r="J100" s="13">
        <v>15000</v>
      </c>
      <c r="K100" s="13">
        <v>15000</v>
      </c>
    </row>
    <row r="101" spans="1:11" ht="12.75" customHeight="1" x14ac:dyDescent="0.25">
      <c r="A101" s="9"/>
      <c r="B101" s="147" t="s">
        <v>84</v>
      </c>
      <c r="C101" s="147"/>
      <c r="D101" s="147"/>
      <c r="E101" s="147"/>
      <c r="F101" s="147"/>
      <c r="G101" s="99">
        <f>G102</f>
        <v>0</v>
      </c>
      <c r="H101" s="99">
        <f>H102</f>
        <v>55000</v>
      </c>
      <c r="I101" s="99">
        <f>I102</f>
        <v>50000</v>
      </c>
      <c r="J101" s="99">
        <f>J102</f>
        <v>55000</v>
      </c>
      <c r="K101" s="99">
        <f>K102</f>
        <v>55000</v>
      </c>
    </row>
    <row r="102" spans="1:11" ht="12.75" customHeight="1" x14ac:dyDescent="0.25">
      <c r="A102" s="10"/>
      <c r="B102" s="148" t="s">
        <v>51</v>
      </c>
      <c r="C102" s="148"/>
      <c r="D102" s="148"/>
      <c r="E102" s="148"/>
      <c r="F102" s="148"/>
      <c r="G102" s="11">
        <f t="shared" ref="G102:K103" si="24">G103</f>
        <v>0</v>
      </c>
      <c r="H102" s="11">
        <f t="shared" si="24"/>
        <v>55000</v>
      </c>
      <c r="I102" s="11">
        <f t="shared" si="24"/>
        <v>50000</v>
      </c>
      <c r="J102" s="11">
        <f t="shared" si="24"/>
        <v>55000</v>
      </c>
      <c r="K102" s="11">
        <f t="shared" si="24"/>
        <v>55000</v>
      </c>
    </row>
    <row r="103" spans="1:11" x14ac:dyDescent="0.25">
      <c r="C103" s="145" t="s">
        <v>5</v>
      </c>
      <c r="D103" s="145"/>
      <c r="E103" s="145" t="s">
        <v>6</v>
      </c>
      <c r="F103" s="145"/>
      <c r="G103" s="13">
        <f t="shared" si="24"/>
        <v>0</v>
      </c>
      <c r="H103" s="13">
        <f t="shared" si="24"/>
        <v>55000</v>
      </c>
      <c r="I103" s="13">
        <f t="shared" si="24"/>
        <v>50000</v>
      </c>
      <c r="J103" s="13">
        <f t="shared" si="24"/>
        <v>55000</v>
      </c>
      <c r="K103" s="13">
        <f t="shared" si="24"/>
        <v>55000</v>
      </c>
    </row>
    <row r="104" spans="1:11" x14ac:dyDescent="0.25">
      <c r="C104" s="145" t="s">
        <v>9</v>
      </c>
      <c r="D104" s="145"/>
      <c r="E104" s="145" t="s">
        <v>10</v>
      </c>
      <c r="F104" s="145"/>
      <c r="G104" s="13">
        <v>0</v>
      </c>
      <c r="H104" s="13">
        <v>55000</v>
      </c>
      <c r="I104" s="13">
        <v>50000</v>
      </c>
      <c r="J104" s="13">
        <v>55000</v>
      </c>
      <c r="K104" s="13">
        <v>55000</v>
      </c>
    </row>
    <row r="105" spans="1:11" ht="12.75" customHeight="1" x14ac:dyDescent="0.25">
      <c r="A105" s="9"/>
      <c r="B105" s="147" t="s">
        <v>52</v>
      </c>
      <c r="C105" s="147"/>
      <c r="D105" s="147"/>
      <c r="E105" s="147"/>
      <c r="F105" s="147"/>
      <c r="G105" s="99">
        <f>G106</f>
        <v>0</v>
      </c>
      <c r="H105" s="99">
        <f>H106</f>
        <v>12000</v>
      </c>
      <c r="I105" s="99">
        <f>I106</f>
        <v>20000</v>
      </c>
      <c r="J105" s="99">
        <f>J106</f>
        <v>12000</v>
      </c>
      <c r="K105" s="99">
        <f>K106</f>
        <v>12000</v>
      </c>
    </row>
    <row r="106" spans="1:11" ht="12.75" customHeight="1" x14ac:dyDescent="0.25">
      <c r="A106" s="10"/>
      <c r="B106" s="148" t="s">
        <v>39</v>
      </c>
      <c r="C106" s="148"/>
      <c r="D106" s="148"/>
      <c r="E106" s="148"/>
      <c r="F106" s="148"/>
      <c r="G106" s="11">
        <f t="shared" ref="G106:K107" si="25">G107</f>
        <v>0</v>
      </c>
      <c r="H106" s="11">
        <f t="shared" si="25"/>
        <v>12000</v>
      </c>
      <c r="I106" s="11">
        <f t="shared" si="25"/>
        <v>20000</v>
      </c>
      <c r="J106" s="11">
        <f t="shared" si="25"/>
        <v>12000</v>
      </c>
      <c r="K106" s="11">
        <f t="shared" si="25"/>
        <v>12000</v>
      </c>
    </row>
    <row r="107" spans="1:11" x14ac:dyDescent="0.25">
      <c r="C107" s="145" t="s">
        <v>5</v>
      </c>
      <c r="D107" s="145"/>
      <c r="E107" s="145" t="s">
        <v>6</v>
      </c>
      <c r="F107" s="145"/>
      <c r="G107" s="13">
        <f t="shared" si="25"/>
        <v>0</v>
      </c>
      <c r="H107" s="13">
        <f t="shared" si="25"/>
        <v>12000</v>
      </c>
      <c r="I107" s="13">
        <f t="shared" si="25"/>
        <v>20000</v>
      </c>
      <c r="J107" s="13">
        <f t="shared" si="25"/>
        <v>12000</v>
      </c>
      <c r="K107" s="13">
        <f t="shared" si="25"/>
        <v>12000</v>
      </c>
    </row>
    <row r="108" spans="1:11" x14ac:dyDescent="0.25">
      <c r="C108" s="145" t="s">
        <v>9</v>
      </c>
      <c r="D108" s="145"/>
      <c r="E108" s="145" t="s">
        <v>10</v>
      </c>
      <c r="F108" s="145"/>
      <c r="G108" s="13">
        <v>0</v>
      </c>
      <c r="H108" s="13">
        <v>12000</v>
      </c>
      <c r="I108" s="13">
        <v>20000</v>
      </c>
      <c r="J108" s="13">
        <v>12000</v>
      </c>
      <c r="K108" s="13">
        <v>12000</v>
      </c>
    </row>
    <row r="109" spans="1:11" ht="12.75" customHeight="1" x14ac:dyDescent="0.25">
      <c r="A109" s="9"/>
      <c r="B109" s="147" t="s">
        <v>53</v>
      </c>
      <c r="C109" s="147"/>
      <c r="D109" s="147"/>
      <c r="E109" s="147"/>
      <c r="F109" s="147"/>
      <c r="G109" s="99">
        <f>G110</f>
        <v>0</v>
      </c>
      <c r="H109" s="99">
        <f>H110</f>
        <v>30000</v>
      </c>
      <c r="I109" s="99">
        <f>I110</f>
        <v>30000</v>
      </c>
      <c r="J109" s="99">
        <f>J110</f>
        <v>30000</v>
      </c>
      <c r="K109" s="99">
        <f>K110</f>
        <v>30000</v>
      </c>
    </row>
    <row r="110" spans="1:11" ht="12.75" customHeight="1" x14ac:dyDescent="0.25">
      <c r="A110" s="10"/>
      <c r="B110" s="148" t="s">
        <v>42</v>
      </c>
      <c r="C110" s="148"/>
      <c r="D110" s="148"/>
      <c r="E110" s="148"/>
      <c r="F110" s="148"/>
      <c r="G110" s="11">
        <f t="shared" ref="G110:K111" si="26">G111</f>
        <v>0</v>
      </c>
      <c r="H110" s="11">
        <f t="shared" si="26"/>
        <v>30000</v>
      </c>
      <c r="I110" s="11">
        <f t="shared" si="26"/>
        <v>30000</v>
      </c>
      <c r="J110" s="11">
        <f t="shared" si="26"/>
        <v>30000</v>
      </c>
      <c r="K110" s="11">
        <f t="shared" si="26"/>
        <v>30000</v>
      </c>
    </row>
    <row r="111" spans="1:11" x14ac:dyDescent="0.25">
      <c r="C111" s="145" t="s">
        <v>5</v>
      </c>
      <c r="D111" s="145"/>
      <c r="E111" s="145" t="s">
        <v>6</v>
      </c>
      <c r="F111" s="145"/>
      <c r="G111" s="13">
        <f t="shared" si="26"/>
        <v>0</v>
      </c>
      <c r="H111" s="13">
        <f t="shared" si="26"/>
        <v>30000</v>
      </c>
      <c r="I111" s="13">
        <f t="shared" si="26"/>
        <v>30000</v>
      </c>
      <c r="J111" s="13">
        <f t="shared" si="26"/>
        <v>30000</v>
      </c>
      <c r="K111" s="13">
        <f t="shared" si="26"/>
        <v>30000</v>
      </c>
    </row>
    <row r="112" spans="1:11" ht="12.75" customHeight="1" x14ac:dyDescent="0.25">
      <c r="C112" s="145" t="s">
        <v>9</v>
      </c>
      <c r="D112" s="145"/>
      <c r="E112" s="145" t="s">
        <v>10</v>
      </c>
      <c r="F112" s="145"/>
      <c r="G112" s="13">
        <v>0</v>
      </c>
      <c r="H112" s="13">
        <v>30000</v>
      </c>
      <c r="I112" s="13">
        <v>30000</v>
      </c>
      <c r="J112" s="13">
        <v>30000</v>
      </c>
      <c r="K112" s="13">
        <v>30000</v>
      </c>
    </row>
    <row r="113" spans="1:11" ht="12.75" customHeight="1" x14ac:dyDescent="0.25">
      <c r="A113" s="9"/>
      <c r="B113" s="147" t="s">
        <v>83</v>
      </c>
      <c r="C113" s="147"/>
      <c r="D113" s="147"/>
      <c r="E113" s="147"/>
      <c r="F113" s="147"/>
      <c r="G113" s="99">
        <f>G114</f>
        <v>0</v>
      </c>
      <c r="H113" s="99">
        <f>H114</f>
        <v>8500</v>
      </c>
      <c r="I113" s="99">
        <f>I114</f>
        <v>8000</v>
      </c>
      <c r="J113" s="99">
        <f>J114</f>
        <v>8500</v>
      </c>
      <c r="K113" s="99">
        <f>K114</f>
        <v>8500</v>
      </c>
    </row>
    <row r="114" spans="1:11" ht="12.75" customHeight="1" x14ac:dyDescent="0.25">
      <c r="A114" s="10"/>
      <c r="B114" s="148" t="s">
        <v>42</v>
      </c>
      <c r="C114" s="148"/>
      <c r="D114" s="148"/>
      <c r="E114" s="148"/>
      <c r="F114" s="148"/>
      <c r="G114" s="11">
        <f t="shared" ref="G114:K115" si="27">G115</f>
        <v>0</v>
      </c>
      <c r="H114" s="11">
        <f t="shared" si="27"/>
        <v>8500</v>
      </c>
      <c r="I114" s="11">
        <f t="shared" si="27"/>
        <v>8000</v>
      </c>
      <c r="J114" s="11">
        <f t="shared" si="27"/>
        <v>8500</v>
      </c>
      <c r="K114" s="11">
        <f t="shared" si="27"/>
        <v>8500</v>
      </c>
    </row>
    <row r="115" spans="1:11" x14ac:dyDescent="0.25">
      <c r="C115" s="145" t="s">
        <v>5</v>
      </c>
      <c r="D115" s="145"/>
      <c r="E115" s="145" t="s">
        <v>6</v>
      </c>
      <c r="F115" s="145"/>
      <c r="G115" s="13">
        <f t="shared" si="27"/>
        <v>0</v>
      </c>
      <c r="H115" s="13">
        <f t="shared" si="27"/>
        <v>8500</v>
      </c>
      <c r="I115" s="13">
        <f t="shared" si="27"/>
        <v>8000</v>
      </c>
      <c r="J115" s="13">
        <f t="shared" si="27"/>
        <v>8500</v>
      </c>
      <c r="K115" s="13">
        <f t="shared" si="27"/>
        <v>8500</v>
      </c>
    </row>
    <row r="116" spans="1:11" x14ac:dyDescent="0.25">
      <c r="C116" s="145" t="s">
        <v>9</v>
      </c>
      <c r="D116" s="145"/>
      <c r="E116" s="145" t="s">
        <v>10</v>
      </c>
      <c r="F116" s="145"/>
      <c r="G116" s="13">
        <v>0</v>
      </c>
      <c r="H116" s="13">
        <v>8500</v>
      </c>
      <c r="I116" s="13">
        <v>8000</v>
      </c>
      <c r="J116" s="13">
        <v>8500</v>
      </c>
      <c r="K116" s="13">
        <v>8500</v>
      </c>
    </row>
    <row r="118" spans="1:11" ht="12.75" customHeight="1" x14ac:dyDescent="0.25">
      <c r="A118" s="7"/>
      <c r="B118" s="146" t="s">
        <v>54</v>
      </c>
      <c r="C118" s="146"/>
      <c r="D118" s="146"/>
      <c r="E118" s="146"/>
      <c r="F118" s="146"/>
      <c r="G118" s="8">
        <f>G120+G124+G128+G136+G132+G140</f>
        <v>7100</v>
      </c>
      <c r="H118" s="8">
        <f t="shared" ref="H118:K118" si="28">H120+H124+H128+H136+H132+H140</f>
        <v>71330</v>
      </c>
      <c r="I118" s="8">
        <f t="shared" si="28"/>
        <v>91300</v>
      </c>
      <c r="J118" s="8">
        <f t="shared" si="28"/>
        <v>91900</v>
      </c>
      <c r="K118" s="8">
        <f t="shared" si="28"/>
        <v>91900</v>
      </c>
    </row>
    <row r="119" spans="1:11" ht="12.75" customHeight="1" x14ac:dyDescent="0.25">
      <c r="A119" s="9"/>
      <c r="B119" s="147" t="s">
        <v>55</v>
      </c>
      <c r="C119" s="147"/>
      <c r="D119" s="147"/>
      <c r="E119" s="147"/>
      <c r="F119" s="147"/>
      <c r="G119" s="99">
        <f t="shared" ref="G119:K120" si="29">G120</f>
        <v>100</v>
      </c>
      <c r="H119" s="99">
        <f t="shared" si="29"/>
        <v>660</v>
      </c>
      <c r="I119" s="99">
        <f t="shared" si="29"/>
        <v>300</v>
      </c>
      <c r="J119" s="99">
        <f t="shared" si="29"/>
        <v>900</v>
      </c>
      <c r="K119" s="99">
        <f t="shared" si="29"/>
        <v>900</v>
      </c>
    </row>
    <row r="120" spans="1:11" ht="12.75" customHeight="1" x14ac:dyDescent="0.25">
      <c r="A120" s="10"/>
      <c r="B120" s="148" t="s">
        <v>35</v>
      </c>
      <c r="C120" s="148"/>
      <c r="D120" s="148"/>
      <c r="E120" s="148"/>
      <c r="F120" s="148"/>
      <c r="G120" s="11">
        <f t="shared" si="29"/>
        <v>100</v>
      </c>
      <c r="H120" s="11">
        <f t="shared" si="29"/>
        <v>660</v>
      </c>
      <c r="I120" s="11">
        <f t="shared" si="29"/>
        <v>300</v>
      </c>
      <c r="J120" s="11">
        <f t="shared" si="29"/>
        <v>900</v>
      </c>
      <c r="K120" s="11">
        <f t="shared" si="29"/>
        <v>900</v>
      </c>
    </row>
    <row r="121" spans="1:11" x14ac:dyDescent="0.25">
      <c r="C121" s="145" t="s">
        <v>5</v>
      </c>
      <c r="D121" s="145"/>
      <c r="E121" s="145" t="s">
        <v>6</v>
      </c>
      <c r="F121" s="145"/>
      <c r="G121" s="13">
        <f>G122+G123</f>
        <v>100</v>
      </c>
      <c r="H121" s="13">
        <f>H122+H123</f>
        <v>660</v>
      </c>
      <c r="I121" s="13">
        <f>I122+I123</f>
        <v>300</v>
      </c>
      <c r="J121" s="13">
        <f>J122+J123</f>
        <v>900</v>
      </c>
      <c r="K121" s="13">
        <f>K122+K123</f>
        <v>900</v>
      </c>
    </row>
    <row r="122" spans="1:11" x14ac:dyDescent="0.25">
      <c r="C122" s="145" t="s">
        <v>9</v>
      </c>
      <c r="D122" s="145"/>
      <c r="E122" s="145" t="s">
        <v>10</v>
      </c>
      <c r="F122" s="145"/>
      <c r="G122" s="13">
        <v>0</v>
      </c>
      <c r="H122" s="13">
        <v>260</v>
      </c>
      <c r="I122" s="13">
        <v>100</v>
      </c>
      <c r="J122" s="13">
        <v>500</v>
      </c>
      <c r="K122" s="13">
        <v>500</v>
      </c>
    </row>
    <row r="123" spans="1:11" x14ac:dyDescent="0.25">
      <c r="C123" s="145" t="s">
        <v>14</v>
      </c>
      <c r="D123" s="145"/>
      <c r="E123" s="145" t="s">
        <v>15</v>
      </c>
      <c r="F123" s="145"/>
      <c r="G123" s="13">
        <v>100</v>
      </c>
      <c r="H123" s="13">
        <v>400</v>
      </c>
      <c r="I123" s="13">
        <v>200</v>
      </c>
      <c r="J123" s="13">
        <v>400</v>
      </c>
      <c r="K123" s="13">
        <v>400</v>
      </c>
    </row>
    <row r="124" spans="1:11" ht="12.75" customHeight="1" x14ac:dyDescent="0.25">
      <c r="A124" s="9"/>
      <c r="B124" s="147" t="s">
        <v>56</v>
      </c>
      <c r="C124" s="147"/>
      <c r="D124" s="147"/>
      <c r="E124" s="147"/>
      <c r="F124" s="147"/>
      <c r="G124" s="99">
        <f t="shared" ref="G124:K126" si="30">G125</f>
        <v>7000</v>
      </c>
      <c r="H124" s="99">
        <f t="shared" si="30"/>
        <v>20000</v>
      </c>
      <c r="I124" s="99">
        <f t="shared" si="30"/>
        <v>50000</v>
      </c>
      <c r="J124" s="99">
        <f t="shared" si="30"/>
        <v>50000</v>
      </c>
      <c r="K124" s="99">
        <f t="shared" si="30"/>
        <v>50000</v>
      </c>
    </row>
    <row r="125" spans="1:11" ht="12.75" customHeight="1" x14ac:dyDescent="0.25">
      <c r="A125" s="10"/>
      <c r="B125" s="148" t="s">
        <v>42</v>
      </c>
      <c r="C125" s="148"/>
      <c r="D125" s="148"/>
      <c r="E125" s="148"/>
      <c r="F125" s="148"/>
      <c r="G125" s="11">
        <f t="shared" si="30"/>
        <v>7000</v>
      </c>
      <c r="H125" s="11">
        <f t="shared" si="30"/>
        <v>20000</v>
      </c>
      <c r="I125" s="11">
        <f t="shared" si="30"/>
        <v>50000</v>
      </c>
      <c r="J125" s="11">
        <f t="shared" si="30"/>
        <v>50000</v>
      </c>
      <c r="K125" s="11">
        <f t="shared" si="30"/>
        <v>50000</v>
      </c>
    </row>
    <row r="126" spans="1:11" x14ac:dyDescent="0.25">
      <c r="C126" s="145" t="s">
        <v>5</v>
      </c>
      <c r="D126" s="145"/>
      <c r="E126" s="145" t="s">
        <v>6</v>
      </c>
      <c r="F126" s="145"/>
      <c r="G126" s="13">
        <f t="shared" si="30"/>
        <v>7000</v>
      </c>
      <c r="H126" s="13">
        <f t="shared" si="30"/>
        <v>20000</v>
      </c>
      <c r="I126" s="13">
        <f t="shared" si="30"/>
        <v>50000</v>
      </c>
      <c r="J126" s="13">
        <f t="shared" si="30"/>
        <v>50000</v>
      </c>
      <c r="K126" s="13">
        <f t="shared" si="30"/>
        <v>50000</v>
      </c>
    </row>
    <row r="127" spans="1:11" x14ac:dyDescent="0.25">
      <c r="C127" s="145" t="s">
        <v>14</v>
      </c>
      <c r="D127" s="145"/>
      <c r="E127" s="145" t="s">
        <v>15</v>
      </c>
      <c r="F127" s="145"/>
      <c r="G127" s="13">
        <v>7000</v>
      </c>
      <c r="H127" s="13">
        <v>20000</v>
      </c>
      <c r="I127" s="13">
        <v>50000</v>
      </c>
      <c r="J127" s="13">
        <v>50000</v>
      </c>
      <c r="K127" s="13">
        <v>50000</v>
      </c>
    </row>
    <row r="128" spans="1:11" ht="12.75" customHeight="1" x14ac:dyDescent="0.25">
      <c r="A128" s="9"/>
      <c r="B128" s="147" t="s">
        <v>57</v>
      </c>
      <c r="C128" s="147"/>
      <c r="D128" s="147"/>
      <c r="E128" s="147"/>
      <c r="F128" s="147"/>
      <c r="G128" s="99">
        <f t="shared" ref="G128:K130" si="31">G129</f>
        <v>0</v>
      </c>
      <c r="H128" s="99">
        <f t="shared" si="31"/>
        <v>670</v>
      </c>
      <c r="I128" s="99">
        <f t="shared" si="31"/>
        <v>1000</v>
      </c>
      <c r="J128" s="99">
        <f t="shared" si="31"/>
        <v>1000</v>
      </c>
      <c r="K128" s="99">
        <f t="shared" si="31"/>
        <v>1000</v>
      </c>
    </row>
    <row r="129" spans="1:11" ht="12.75" customHeight="1" x14ac:dyDescent="0.25">
      <c r="A129" s="10"/>
      <c r="B129" s="148" t="s">
        <v>42</v>
      </c>
      <c r="C129" s="148"/>
      <c r="D129" s="148"/>
      <c r="E129" s="148"/>
      <c r="F129" s="148"/>
      <c r="G129" s="11">
        <f t="shared" si="31"/>
        <v>0</v>
      </c>
      <c r="H129" s="11">
        <f t="shared" si="31"/>
        <v>670</v>
      </c>
      <c r="I129" s="11">
        <f t="shared" si="31"/>
        <v>1000</v>
      </c>
      <c r="J129" s="11">
        <f t="shared" si="31"/>
        <v>1000</v>
      </c>
      <c r="K129" s="11">
        <f t="shared" si="31"/>
        <v>1000</v>
      </c>
    </row>
    <row r="130" spans="1:11" x14ac:dyDescent="0.25">
      <c r="C130" s="145" t="s">
        <v>5</v>
      </c>
      <c r="D130" s="145"/>
      <c r="E130" s="145" t="s">
        <v>6</v>
      </c>
      <c r="F130" s="145"/>
      <c r="G130" s="13">
        <f t="shared" si="31"/>
        <v>0</v>
      </c>
      <c r="H130" s="13">
        <f t="shared" si="31"/>
        <v>670</v>
      </c>
      <c r="I130" s="13">
        <f t="shared" si="31"/>
        <v>1000</v>
      </c>
      <c r="J130" s="13">
        <f t="shared" si="31"/>
        <v>1000</v>
      </c>
      <c r="K130" s="13">
        <f t="shared" si="31"/>
        <v>1000</v>
      </c>
    </row>
    <row r="131" spans="1:11" x14ac:dyDescent="0.25">
      <c r="C131" s="145" t="s">
        <v>14</v>
      </c>
      <c r="D131" s="145"/>
      <c r="E131" s="145" t="s">
        <v>15</v>
      </c>
      <c r="F131" s="145"/>
      <c r="G131" s="13">
        <v>0</v>
      </c>
      <c r="H131" s="13">
        <v>670</v>
      </c>
      <c r="I131" s="13">
        <v>1000</v>
      </c>
      <c r="J131" s="13">
        <v>1000</v>
      </c>
      <c r="K131" s="13">
        <v>1000</v>
      </c>
    </row>
    <row r="132" spans="1:11" ht="12.75" customHeight="1" x14ac:dyDescent="0.25">
      <c r="A132" s="9"/>
      <c r="B132" s="147" t="s">
        <v>58</v>
      </c>
      <c r="C132" s="147"/>
      <c r="D132" s="147"/>
      <c r="E132" s="147"/>
      <c r="F132" s="147"/>
      <c r="G132" s="99">
        <f t="shared" ref="G132:K134" si="32">G133</f>
        <v>0</v>
      </c>
      <c r="H132" s="99">
        <f t="shared" si="32"/>
        <v>25000</v>
      </c>
      <c r="I132" s="99">
        <f t="shared" si="32"/>
        <v>15000</v>
      </c>
      <c r="J132" s="99">
        <f t="shared" si="32"/>
        <v>10000</v>
      </c>
      <c r="K132" s="99">
        <f t="shared" si="32"/>
        <v>10000</v>
      </c>
    </row>
    <row r="133" spans="1:11" ht="12.75" customHeight="1" x14ac:dyDescent="0.25">
      <c r="A133" s="10"/>
      <c r="B133" s="148" t="s">
        <v>42</v>
      </c>
      <c r="C133" s="148"/>
      <c r="D133" s="148"/>
      <c r="E133" s="148"/>
      <c r="F133" s="148"/>
      <c r="G133" s="11">
        <f t="shared" si="32"/>
        <v>0</v>
      </c>
      <c r="H133" s="11">
        <f t="shared" si="32"/>
        <v>25000</v>
      </c>
      <c r="I133" s="11">
        <f t="shared" si="32"/>
        <v>15000</v>
      </c>
      <c r="J133" s="11">
        <f t="shared" si="32"/>
        <v>10000</v>
      </c>
      <c r="K133" s="11">
        <f t="shared" si="32"/>
        <v>10000</v>
      </c>
    </row>
    <row r="134" spans="1:11" x14ac:dyDescent="0.25">
      <c r="C134" s="145" t="s">
        <v>5</v>
      </c>
      <c r="D134" s="145"/>
      <c r="E134" s="145" t="s">
        <v>6</v>
      </c>
      <c r="F134" s="145"/>
      <c r="G134" s="13">
        <f t="shared" si="32"/>
        <v>0</v>
      </c>
      <c r="H134" s="13">
        <f t="shared" si="32"/>
        <v>25000</v>
      </c>
      <c r="I134" s="13">
        <f t="shared" si="32"/>
        <v>15000</v>
      </c>
      <c r="J134" s="13">
        <f t="shared" si="32"/>
        <v>10000</v>
      </c>
      <c r="K134" s="13">
        <f t="shared" si="32"/>
        <v>10000</v>
      </c>
    </row>
    <row r="135" spans="1:11" x14ac:dyDescent="0.25">
      <c r="C135" s="145">
        <v>32</v>
      </c>
      <c r="D135" s="145"/>
      <c r="E135" s="145" t="s">
        <v>10</v>
      </c>
      <c r="F135" s="145"/>
      <c r="G135" s="13">
        <v>0</v>
      </c>
      <c r="H135" s="13">
        <v>25000</v>
      </c>
      <c r="I135" s="13">
        <v>15000</v>
      </c>
      <c r="J135" s="13">
        <v>10000</v>
      </c>
      <c r="K135" s="13">
        <v>10000</v>
      </c>
    </row>
    <row r="136" spans="1:11" ht="12.75" customHeight="1" x14ac:dyDescent="0.25">
      <c r="A136" s="9"/>
      <c r="B136" s="147" t="s">
        <v>277</v>
      </c>
      <c r="C136" s="147"/>
      <c r="D136" s="147"/>
      <c r="E136" s="147"/>
      <c r="F136" s="147"/>
      <c r="G136" s="99">
        <f t="shared" ref="G136:K142" si="33">G137</f>
        <v>0</v>
      </c>
      <c r="H136" s="99">
        <f t="shared" si="33"/>
        <v>25000</v>
      </c>
      <c r="I136" s="99">
        <f t="shared" si="33"/>
        <v>15000</v>
      </c>
      <c r="J136" s="99">
        <f t="shared" si="33"/>
        <v>30000</v>
      </c>
      <c r="K136" s="99">
        <f t="shared" si="33"/>
        <v>30000</v>
      </c>
    </row>
    <row r="137" spans="1:11" ht="12.75" customHeight="1" x14ac:dyDescent="0.25">
      <c r="A137" s="10"/>
      <c r="B137" s="148" t="s">
        <v>42</v>
      </c>
      <c r="C137" s="148"/>
      <c r="D137" s="148"/>
      <c r="E137" s="148"/>
      <c r="F137" s="148"/>
      <c r="G137" s="11">
        <f t="shared" si="33"/>
        <v>0</v>
      </c>
      <c r="H137" s="11">
        <f t="shared" si="33"/>
        <v>25000</v>
      </c>
      <c r="I137" s="11">
        <f t="shared" si="33"/>
        <v>15000</v>
      </c>
      <c r="J137" s="11">
        <f t="shared" si="33"/>
        <v>30000</v>
      </c>
      <c r="K137" s="11">
        <f t="shared" si="33"/>
        <v>30000</v>
      </c>
    </row>
    <row r="138" spans="1:11" x14ac:dyDescent="0.25">
      <c r="C138" s="145" t="s">
        <v>16</v>
      </c>
      <c r="D138" s="145"/>
      <c r="E138" s="145" t="s">
        <v>32</v>
      </c>
      <c r="F138" s="145"/>
      <c r="G138" s="13">
        <f t="shared" si="33"/>
        <v>0</v>
      </c>
      <c r="H138" s="13">
        <f t="shared" si="33"/>
        <v>25000</v>
      </c>
      <c r="I138" s="13">
        <f t="shared" si="33"/>
        <v>15000</v>
      </c>
      <c r="J138" s="13">
        <f t="shared" si="33"/>
        <v>30000</v>
      </c>
      <c r="K138" s="13">
        <f t="shared" si="33"/>
        <v>30000</v>
      </c>
    </row>
    <row r="139" spans="1:11" x14ac:dyDescent="0.25">
      <c r="C139" s="145" t="s">
        <v>17</v>
      </c>
      <c r="D139" s="145"/>
      <c r="E139" s="145" t="s">
        <v>33</v>
      </c>
      <c r="F139" s="145"/>
      <c r="G139" s="13">
        <v>0</v>
      </c>
      <c r="H139" s="13">
        <v>25000</v>
      </c>
      <c r="I139" s="13">
        <v>15000</v>
      </c>
      <c r="J139" s="13">
        <v>30000</v>
      </c>
      <c r="K139" s="13">
        <v>30000</v>
      </c>
    </row>
    <row r="140" spans="1:11" ht="12.75" customHeight="1" x14ac:dyDescent="0.25">
      <c r="A140" s="9"/>
      <c r="B140" s="147" t="s">
        <v>284</v>
      </c>
      <c r="C140" s="147"/>
      <c r="D140" s="147"/>
      <c r="E140" s="147"/>
      <c r="F140" s="147"/>
      <c r="G140" s="99">
        <f t="shared" si="33"/>
        <v>0</v>
      </c>
      <c r="H140" s="99">
        <f t="shared" si="33"/>
        <v>0</v>
      </c>
      <c r="I140" s="99">
        <f t="shared" si="33"/>
        <v>10000</v>
      </c>
      <c r="J140" s="99">
        <f t="shared" si="33"/>
        <v>0</v>
      </c>
      <c r="K140" s="99">
        <f t="shared" si="33"/>
        <v>0</v>
      </c>
    </row>
    <row r="141" spans="1:11" ht="12.75" customHeight="1" x14ac:dyDescent="0.25">
      <c r="A141" s="10"/>
      <c r="B141" s="148" t="s">
        <v>42</v>
      </c>
      <c r="C141" s="148"/>
      <c r="D141" s="148"/>
      <c r="E141" s="148"/>
      <c r="F141" s="148"/>
      <c r="G141" s="11">
        <f t="shared" si="33"/>
        <v>0</v>
      </c>
      <c r="H141" s="11">
        <f t="shared" si="33"/>
        <v>0</v>
      </c>
      <c r="I141" s="11">
        <f t="shared" si="33"/>
        <v>10000</v>
      </c>
      <c r="J141" s="11">
        <f t="shared" si="33"/>
        <v>0</v>
      </c>
      <c r="K141" s="11">
        <f t="shared" si="33"/>
        <v>0</v>
      </c>
    </row>
    <row r="142" spans="1:11" x14ac:dyDescent="0.25">
      <c r="C142" s="145" t="s">
        <v>16</v>
      </c>
      <c r="D142" s="145"/>
      <c r="E142" s="145" t="s">
        <v>32</v>
      </c>
      <c r="F142" s="145"/>
      <c r="G142" s="13">
        <f t="shared" si="33"/>
        <v>0</v>
      </c>
      <c r="H142" s="13">
        <f t="shared" si="33"/>
        <v>0</v>
      </c>
      <c r="I142" s="13">
        <f t="shared" si="33"/>
        <v>10000</v>
      </c>
      <c r="J142" s="13">
        <f t="shared" si="33"/>
        <v>0</v>
      </c>
      <c r="K142" s="13">
        <f t="shared" si="33"/>
        <v>0</v>
      </c>
    </row>
    <row r="143" spans="1:11" x14ac:dyDescent="0.25">
      <c r="C143" s="145" t="s">
        <v>17</v>
      </c>
      <c r="D143" s="145"/>
      <c r="E143" s="145" t="s">
        <v>33</v>
      </c>
      <c r="F143" s="145"/>
      <c r="G143" s="13">
        <v>0</v>
      </c>
      <c r="H143" s="13">
        <v>0</v>
      </c>
      <c r="I143" s="13">
        <v>10000</v>
      </c>
      <c r="J143" s="13">
        <v>0</v>
      </c>
      <c r="K143" s="13">
        <v>0</v>
      </c>
    </row>
    <row r="144" spans="1:11" x14ac:dyDescent="0.25">
      <c r="C144" s="12"/>
      <c r="D144" s="12"/>
      <c r="E144" s="12"/>
      <c r="F144" s="12"/>
      <c r="G144" s="13"/>
      <c r="H144" s="13"/>
      <c r="I144" s="13"/>
      <c r="J144" s="13"/>
      <c r="K144" s="13"/>
    </row>
    <row r="145" spans="1:11" ht="12.75" customHeight="1" x14ac:dyDescent="0.25">
      <c r="A145" s="7"/>
      <c r="B145" s="146" t="s">
        <v>59</v>
      </c>
      <c r="C145" s="146"/>
      <c r="D145" s="146"/>
      <c r="E145" s="146"/>
      <c r="F145" s="146"/>
      <c r="G145" s="8">
        <f>G146+G153+G157+G161+G165</f>
        <v>23556.55</v>
      </c>
      <c r="H145" s="8">
        <f t="shared" ref="H145:K145" si="34">H146+H153+H157+H161+H165</f>
        <v>104000</v>
      </c>
      <c r="I145" s="8">
        <f t="shared" si="34"/>
        <v>97000</v>
      </c>
      <c r="J145" s="8">
        <f t="shared" si="34"/>
        <v>82000</v>
      </c>
      <c r="K145" s="8">
        <f t="shared" si="34"/>
        <v>68500</v>
      </c>
    </row>
    <row r="146" spans="1:11" ht="12.75" customHeight="1" x14ac:dyDescent="0.25">
      <c r="A146" s="9"/>
      <c r="B146" s="147" t="s">
        <v>60</v>
      </c>
      <c r="C146" s="147"/>
      <c r="D146" s="147"/>
      <c r="E146" s="147"/>
      <c r="F146" s="147"/>
      <c r="G146" s="99">
        <f>G147+G150</f>
        <v>23556.55</v>
      </c>
      <c r="H146" s="99">
        <f>H147+H150</f>
        <v>23000</v>
      </c>
      <c r="I146" s="99">
        <f>I147+I150</f>
        <v>27000</v>
      </c>
      <c r="J146" s="99">
        <f>J147+J150</f>
        <v>27000</v>
      </c>
      <c r="K146" s="99">
        <f>K147+K150</f>
        <v>13500</v>
      </c>
    </row>
    <row r="147" spans="1:11" ht="12.75" customHeight="1" x14ac:dyDescent="0.25">
      <c r="A147" s="10"/>
      <c r="B147" s="148" t="s">
        <v>39</v>
      </c>
      <c r="C147" s="148"/>
      <c r="D147" s="148"/>
      <c r="E147" s="148"/>
      <c r="F147" s="148"/>
      <c r="G147" s="11">
        <f t="shared" ref="G147:K148" si="35">G148</f>
        <v>10281.549999999999</v>
      </c>
      <c r="H147" s="11">
        <f t="shared" si="35"/>
        <v>11000</v>
      </c>
      <c r="I147" s="11">
        <f t="shared" si="35"/>
        <v>15000</v>
      </c>
      <c r="J147" s="11">
        <f t="shared" si="35"/>
        <v>15000</v>
      </c>
      <c r="K147" s="11">
        <f t="shared" si="35"/>
        <v>1500</v>
      </c>
    </row>
    <row r="148" spans="1:11" x14ac:dyDescent="0.25">
      <c r="C148" s="145" t="s">
        <v>5</v>
      </c>
      <c r="D148" s="145"/>
      <c r="E148" s="145" t="s">
        <v>6</v>
      </c>
      <c r="F148" s="145"/>
      <c r="G148" s="13">
        <f t="shared" si="35"/>
        <v>10281.549999999999</v>
      </c>
      <c r="H148" s="13">
        <f t="shared" si="35"/>
        <v>11000</v>
      </c>
      <c r="I148" s="13">
        <f t="shared" si="35"/>
        <v>15000</v>
      </c>
      <c r="J148" s="13">
        <f t="shared" si="35"/>
        <v>15000</v>
      </c>
      <c r="K148" s="13">
        <f t="shared" si="35"/>
        <v>1500</v>
      </c>
    </row>
    <row r="149" spans="1:11" x14ac:dyDescent="0.25">
      <c r="C149" s="145" t="s">
        <v>9</v>
      </c>
      <c r="D149" s="145"/>
      <c r="E149" s="145" t="s">
        <v>10</v>
      </c>
      <c r="F149" s="145"/>
      <c r="G149" s="13">
        <v>10281.549999999999</v>
      </c>
      <c r="H149" s="13">
        <v>11000</v>
      </c>
      <c r="I149" s="13">
        <v>15000</v>
      </c>
      <c r="J149" s="13">
        <v>15000</v>
      </c>
      <c r="K149" s="13">
        <v>1500</v>
      </c>
    </row>
    <row r="150" spans="1:11" ht="12.75" customHeight="1" x14ac:dyDescent="0.25">
      <c r="A150" s="10"/>
      <c r="B150" s="148" t="s">
        <v>31</v>
      </c>
      <c r="C150" s="148"/>
      <c r="D150" s="148"/>
      <c r="E150" s="148"/>
      <c r="F150" s="148"/>
      <c r="G150" s="11">
        <f t="shared" ref="G150:K151" si="36">G151</f>
        <v>13275</v>
      </c>
      <c r="H150" s="11">
        <f t="shared" si="36"/>
        <v>12000</v>
      </c>
      <c r="I150" s="11">
        <f t="shared" si="36"/>
        <v>12000</v>
      </c>
      <c r="J150" s="11">
        <f t="shared" si="36"/>
        <v>12000</v>
      </c>
      <c r="K150" s="11">
        <f t="shared" si="36"/>
        <v>12000</v>
      </c>
    </row>
    <row r="151" spans="1:11" x14ac:dyDescent="0.25">
      <c r="C151" s="145" t="s">
        <v>5</v>
      </c>
      <c r="D151" s="145"/>
      <c r="E151" s="145" t="s">
        <v>6</v>
      </c>
      <c r="F151" s="145"/>
      <c r="G151" s="13">
        <f t="shared" si="36"/>
        <v>13275</v>
      </c>
      <c r="H151" s="13">
        <f t="shared" si="36"/>
        <v>12000</v>
      </c>
      <c r="I151" s="13">
        <f t="shared" si="36"/>
        <v>12000</v>
      </c>
      <c r="J151" s="13">
        <f t="shared" si="36"/>
        <v>12000</v>
      </c>
      <c r="K151" s="13">
        <f t="shared" si="36"/>
        <v>12000</v>
      </c>
    </row>
    <row r="152" spans="1:11" x14ac:dyDescent="0.25">
      <c r="C152" s="145" t="s">
        <v>9</v>
      </c>
      <c r="D152" s="145"/>
      <c r="E152" s="145" t="s">
        <v>10</v>
      </c>
      <c r="F152" s="145"/>
      <c r="G152" s="13">
        <v>13275</v>
      </c>
      <c r="H152" s="13">
        <v>12000</v>
      </c>
      <c r="I152" s="13">
        <v>12000</v>
      </c>
      <c r="J152" s="13">
        <v>12000</v>
      </c>
      <c r="K152" s="13">
        <v>12000</v>
      </c>
    </row>
    <row r="153" spans="1:11" ht="12.75" customHeight="1" x14ac:dyDescent="0.25">
      <c r="A153" s="9"/>
      <c r="B153" s="147" t="s">
        <v>285</v>
      </c>
      <c r="C153" s="147"/>
      <c r="D153" s="147"/>
      <c r="E153" s="147"/>
      <c r="F153" s="147"/>
      <c r="G153" s="99">
        <f t="shared" ref="G153:K155" si="37">G154</f>
        <v>0</v>
      </c>
      <c r="H153" s="99">
        <f t="shared" si="37"/>
        <v>51000</v>
      </c>
      <c r="I153" s="99">
        <f t="shared" si="37"/>
        <v>25000</v>
      </c>
      <c r="J153" s="99">
        <f t="shared" si="37"/>
        <v>25000</v>
      </c>
      <c r="K153" s="99">
        <f t="shared" si="37"/>
        <v>25000</v>
      </c>
    </row>
    <row r="154" spans="1:11" ht="12.75" customHeight="1" x14ac:dyDescent="0.25">
      <c r="A154" s="10"/>
      <c r="B154" s="148" t="s">
        <v>42</v>
      </c>
      <c r="C154" s="148"/>
      <c r="D154" s="148"/>
      <c r="E154" s="148"/>
      <c r="F154" s="148"/>
      <c r="G154" s="11">
        <f t="shared" si="37"/>
        <v>0</v>
      </c>
      <c r="H154" s="11">
        <f t="shared" si="37"/>
        <v>51000</v>
      </c>
      <c r="I154" s="11">
        <f t="shared" si="37"/>
        <v>25000</v>
      </c>
      <c r="J154" s="11">
        <f t="shared" si="37"/>
        <v>25000</v>
      </c>
      <c r="K154" s="11">
        <f t="shared" si="37"/>
        <v>25000</v>
      </c>
    </row>
    <row r="155" spans="1:11" x14ac:dyDescent="0.25">
      <c r="C155" s="145" t="s">
        <v>16</v>
      </c>
      <c r="D155" s="145"/>
      <c r="E155" s="145" t="s">
        <v>32</v>
      </c>
      <c r="F155" s="145"/>
      <c r="G155" s="13">
        <f t="shared" si="37"/>
        <v>0</v>
      </c>
      <c r="H155" s="13">
        <f t="shared" si="37"/>
        <v>51000</v>
      </c>
      <c r="I155" s="13">
        <f t="shared" si="37"/>
        <v>25000</v>
      </c>
      <c r="J155" s="13">
        <f t="shared" si="37"/>
        <v>25000</v>
      </c>
      <c r="K155" s="13">
        <f t="shared" si="37"/>
        <v>25000</v>
      </c>
    </row>
    <row r="156" spans="1:11" x14ac:dyDescent="0.25">
      <c r="C156" s="145" t="s">
        <v>17</v>
      </c>
      <c r="D156" s="145"/>
      <c r="E156" s="145" t="s">
        <v>33</v>
      </c>
      <c r="F156" s="145"/>
      <c r="G156" s="13">
        <v>0</v>
      </c>
      <c r="H156" s="13">
        <v>51000</v>
      </c>
      <c r="I156" s="13">
        <v>25000</v>
      </c>
      <c r="J156" s="13">
        <v>25000</v>
      </c>
      <c r="K156" s="13">
        <v>25000</v>
      </c>
    </row>
    <row r="157" spans="1:11" ht="12.75" customHeight="1" x14ac:dyDescent="0.25">
      <c r="A157" s="9"/>
      <c r="B157" s="147" t="s">
        <v>61</v>
      </c>
      <c r="C157" s="147"/>
      <c r="D157" s="147"/>
      <c r="E157" s="147"/>
      <c r="F157" s="147"/>
      <c r="G157" s="99">
        <f t="shared" ref="G157:K167" si="38">G158</f>
        <v>0</v>
      </c>
      <c r="H157" s="99">
        <f t="shared" si="38"/>
        <v>15000</v>
      </c>
      <c r="I157" s="99">
        <f t="shared" si="38"/>
        <v>0</v>
      </c>
      <c r="J157" s="99">
        <f t="shared" si="38"/>
        <v>15000</v>
      </c>
      <c r="K157" s="99">
        <f t="shared" si="38"/>
        <v>15000</v>
      </c>
    </row>
    <row r="158" spans="1:11" ht="12.75" customHeight="1" x14ac:dyDescent="0.25">
      <c r="A158" s="10"/>
      <c r="B158" s="148" t="s">
        <v>42</v>
      </c>
      <c r="C158" s="148"/>
      <c r="D158" s="148"/>
      <c r="E158" s="148"/>
      <c r="F158" s="148"/>
      <c r="G158" s="11">
        <f t="shared" si="38"/>
        <v>0</v>
      </c>
      <c r="H158" s="11">
        <f t="shared" si="38"/>
        <v>15000</v>
      </c>
      <c r="I158" s="11">
        <f t="shared" si="38"/>
        <v>0</v>
      </c>
      <c r="J158" s="11">
        <f t="shared" si="38"/>
        <v>15000</v>
      </c>
      <c r="K158" s="11">
        <f t="shared" si="38"/>
        <v>15000</v>
      </c>
    </row>
    <row r="159" spans="1:11" x14ac:dyDescent="0.25">
      <c r="C159" s="145" t="s">
        <v>16</v>
      </c>
      <c r="D159" s="145"/>
      <c r="E159" s="145" t="s">
        <v>32</v>
      </c>
      <c r="F159" s="145"/>
      <c r="G159" s="13">
        <f t="shared" si="38"/>
        <v>0</v>
      </c>
      <c r="H159" s="13">
        <f t="shared" si="38"/>
        <v>15000</v>
      </c>
      <c r="I159" s="13">
        <f t="shared" si="38"/>
        <v>0</v>
      </c>
      <c r="J159" s="13">
        <f t="shared" si="38"/>
        <v>15000</v>
      </c>
      <c r="K159" s="13">
        <f t="shared" si="38"/>
        <v>15000</v>
      </c>
    </row>
    <row r="160" spans="1:11" x14ac:dyDescent="0.25">
      <c r="C160" s="145" t="s">
        <v>17</v>
      </c>
      <c r="D160" s="145"/>
      <c r="E160" s="145" t="s">
        <v>33</v>
      </c>
      <c r="F160" s="145"/>
      <c r="G160" s="13">
        <v>0</v>
      </c>
      <c r="H160" s="13">
        <v>15000</v>
      </c>
      <c r="I160" s="13">
        <v>0</v>
      </c>
      <c r="J160" s="13">
        <v>15000</v>
      </c>
      <c r="K160" s="13">
        <v>15000</v>
      </c>
    </row>
    <row r="161" spans="1:11" ht="12.75" customHeight="1" x14ac:dyDescent="0.25">
      <c r="A161" s="9"/>
      <c r="B161" s="147" t="s">
        <v>274</v>
      </c>
      <c r="C161" s="147"/>
      <c r="D161" s="147"/>
      <c r="E161" s="147"/>
      <c r="F161" s="147"/>
      <c r="G161" s="99">
        <f t="shared" si="38"/>
        <v>0</v>
      </c>
      <c r="H161" s="99">
        <f t="shared" si="38"/>
        <v>15000</v>
      </c>
      <c r="I161" s="99">
        <f t="shared" si="38"/>
        <v>10000</v>
      </c>
      <c r="J161" s="99">
        <f t="shared" si="38"/>
        <v>15000</v>
      </c>
      <c r="K161" s="99">
        <f t="shared" si="38"/>
        <v>15000</v>
      </c>
    </row>
    <row r="162" spans="1:11" ht="12.75" customHeight="1" x14ac:dyDescent="0.25">
      <c r="A162" s="10"/>
      <c r="B162" s="148" t="s">
        <v>42</v>
      </c>
      <c r="C162" s="148"/>
      <c r="D162" s="148"/>
      <c r="E162" s="148"/>
      <c r="F162" s="148"/>
      <c r="G162" s="11">
        <f t="shared" si="38"/>
        <v>0</v>
      </c>
      <c r="H162" s="11">
        <f t="shared" si="38"/>
        <v>15000</v>
      </c>
      <c r="I162" s="11">
        <f t="shared" si="38"/>
        <v>10000</v>
      </c>
      <c r="J162" s="11">
        <f t="shared" si="38"/>
        <v>15000</v>
      </c>
      <c r="K162" s="11">
        <f t="shared" si="38"/>
        <v>15000</v>
      </c>
    </row>
    <row r="163" spans="1:11" x14ac:dyDescent="0.25">
      <c r="C163" s="145" t="s">
        <v>16</v>
      </c>
      <c r="D163" s="145"/>
      <c r="E163" s="145" t="s">
        <v>32</v>
      </c>
      <c r="F163" s="145"/>
      <c r="G163" s="13">
        <f t="shared" si="38"/>
        <v>0</v>
      </c>
      <c r="H163" s="13">
        <f t="shared" si="38"/>
        <v>15000</v>
      </c>
      <c r="I163" s="13">
        <f t="shared" si="38"/>
        <v>10000</v>
      </c>
      <c r="J163" s="13">
        <f t="shared" si="38"/>
        <v>15000</v>
      </c>
      <c r="K163" s="13">
        <f t="shared" si="38"/>
        <v>15000</v>
      </c>
    </row>
    <row r="164" spans="1:11" x14ac:dyDescent="0.25">
      <c r="C164" s="145" t="s">
        <v>17</v>
      </c>
      <c r="D164" s="145"/>
      <c r="E164" s="145" t="s">
        <v>33</v>
      </c>
      <c r="F164" s="145"/>
      <c r="G164" s="13">
        <v>0</v>
      </c>
      <c r="H164" s="13">
        <v>15000</v>
      </c>
      <c r="I164" s="13">
        <v>10000</v>
      </c>
      <c r="J164" s="13">
        <v>15000</v>
      </c>
      <c r="K164" s="13">
        <v>15000</v>
      </c>
    </row>
    <row r="165" spans="1:11" ht="12.75" customHeight="1" x14ac:dyDescent="0.25">
      <c r="A165" s="9"/>
      <c r="B165" s="147" t="s">
        <v>286</v>
      </c>
      <c r="C165" s="147"/>
      <c r="D165" s="147"/>
      <c r="E165" s="147"/>
      <c r="F165" s="147"/>
      <c r="G165" s="99">
        <f t="shared" si="38"/>
        <v>0</v>
      </c>
      <c r="H165" s="99">
        <f t="shared" si="38"/>
        <v>0</v>
      </c>
      <c r="I165" s="99">
        <f t="shared" si="38"/>
        <v>35000</v>
      </c>
      <c r="J165" s="99">
        <f t="shared" si="38"/>
        <v>0</v>
      </c>
      <c r="K165" s="99">
        <f t="shared" si="38"/>
        <v>0</v>
      </c>
    </row>
    <row r="166" spans="1:11" ht="12.75" customHeight="1" x14ac:dyDescent="0.25">
      <c r="A166" s="10"/>
      <c r="B166" s="148" t="s">
        <v>42</v>
      </c>
      <c r="C166" s="148"/>
      <c r="D166" s="148"/>
      <c r="E166" s="148"/>
      <c r="F166" s="148"/>
      <c r="G166" s="11">
        <f t="shared" si="38"/>
        <v>0</v>
      </c>
      <c r="H166" s="11">
        <f t="shared" si="38"/>
        <v>0</v>
      </c>
      <c r="I166" s="11">
        <f t="shared" si="38"/>
        <v>35000</v>
      </c>
      <c r="J166" s="11">
        <f t="shared" si="38"/>
        <v>0</v>
      </c>
      <c r="K166" s="11">
        <f t="shared" si="38"/>
        <v>0</v>
      </c>
    </row>
    <row r="167" spans="1:11" x14ac:dyDescent="0.25">
      <c r="C167" s="145" t="s">
        <v>16</v>
      </c>
      <c r="D167" s="145"/>
      <c r="E167" s="145" t="s">
        <v>32</v>
      </c>
      <c r="F167" s="145"/>
      <c r="G167" s="13">
        <f t="shared" si="38"/>
        <v>0</v>
      </c>
      <c r="H167" s="13">
        <f t="shared" si="38"/>
        <v>0</v>
      </c>
      <c r="I167" s="13">
        <f t="shared" si="38"/>
        <v>35000</v>
      </c>
      <c r="J167" s="13">
        <f t="shared" si="38"/>
        <v>0</v>
      </c>
      <c r="K167" s="13">
        <f t="shared" si="38"/>
        <v>0</v>
      </c>
    </row>
    <row r="168" spans="1:11" x14ac:dyDescent="0.25">
      <c r="C168" s="145" t="s">
        <v>17</v>
      </c>
      <c r="D168" s="145"/>
      <c r="E168" s="145" t="s">
        <v>33</v>
      </c>
      <c r="F168" s="145"/>
      <c r="G168" s="13">
        <v>0</v>
      </c>
      <c r="H168" s="13">
        <v>0</v>
      </c>
      <c r="I168" s="13">
        <v>35000</v>
      </c>
      <c r="J168" s="13">
        <v>0</v>
      </c>
      <c r="K168" s="13">
        <v>0</v>
      </c>
    </row>
    <row r="169" spans="1:11" ht="11.25" customHeight="1" x14ac:dyDescent="0.25">
      <c r="C169" s="12"/>
      <c r="D169" s="12"/>
      <c r="E169" s="12"/>
      <c r="F169" s="12"/>
      <c r="G169" s="13"/>
      <c r="H169" s="13"/>
      <c r="I169" s="13"/>
      <c r="J169" s="13"/>
      <c r="K169" s="13"/>
    </row>
    <row r="170" spans="1:11" ht="12.75" customHeight="1" x14ac:dyDescent="0.25">
      <c r="A170" s="7"/>
      <c r="B170" s="146" t="s">
        <v>62</v>
      </c>
      <c r="C170" s="146"/>
      <c r="D170" s="146"/>
      <c r="E170" s="146"/>
      <c r="F170" s="146"/>
      <c r="G170" s="8">
        <f>G171+G175+G179+G183</f>
        <v>42707.75</v>
      </c>
      <c r="H170" s="8">
        <f>H171+H175+H179+H183</f>
        <v>172450</v>
      </c>
      <c r="I170" s="8">
        <f>I171+I175+I179+I183</f>
        <v>177300</v>
      </c>
      <c r="J170" s="8">
        <f>J171+J175+J179+J183</f>
        <v>193000</v>
      </c>
      <c r="K170" s="8">
        <f>K171+K175+K179+K183</f>
        <v>193000</v>
      </c>
    </row>
    <row r="171" spans="1:11" ht="12.75" customHeight="1" x14ac:dyDescent="0.25">
      <c r="A171" s="9"/>
      <c r="B171" s="147" t="s">
        <v>63</v>
      </c>
      <c r="C171" s="147"/>
      <c r="D171" s="147"/>
      <c r="E171" s="147"/>
      <c r="F171" s="147"/>
      <c r="G171" s="99">
        <f t="shared" ref="G171:K171" si="39">G172</f>
        <v>0</v>
      </c>
      <c r="H171" s="99">
        <f t="shared" si="39"/>
        <v>1000</v>
      </c>
      <c r="I171" s="99">
        <f t="shared" si="39"/>
        <v>1000</v>
      </c>
      <c r="J171" s="99">
        <f t="shared" si="39"/>
        <v>1000</v>
      </c>
      <c r="K171" s="99">
        <f t="shared" si="39"/>
        <v>1000</v>
      </c>
    </row>
    <row r="172" spans="1:11" ht="12.75" customHeight="1" x14ac:dyDescent="0.25">
      <c r="A172" s="10"/>
      <c r="B172" s="148" t="s">
        <v>39</v>
      </c>
      <c r="C172" s="148"/>
      <c r="D172" s="148"/>
      <c r="E172" s="148"/>
      <c r="F172" s="148"/>
      <c r="G172" s="11">
        <f t="shared" ref="G172:K173" si="40">G173</f>
        <v>0</v>
      </c>
      <c r="H172" s="11">
        <f t="shared" si="40"/>
        <v>1000</v>
      </c>
      <c r="I172" s="11">
        <f t="shared" si="40"/>
        <v>1000</v>
      </c>
      <c r="J172" s="11">
        <f t="shared" si="40"/>
        <v>1000</v>
      </c>
      <c r="K172" s="11">
        <f t="shared" si="40"/>
        <v>1000</v>
      </c>
    </row>
    <row r="173" spans="1:11" x14ac:dyDescent="0.25">
      <c r="C173" s="145" t="s">
        <v>5</v>
      </c>
      <c r="D173" s="145"/>
      <c r="E173" s="145" t="s">
        <v>6</v>
      </c>
      <c r="F173" s="145"/>
      <c r="G173" s="13">
        <f t="shared" si="40"/>
        <v>0</v>
      </c>
      <c r="H173" s="13">
        <f t="shared" si="40"/>
        <v>1000</v>
      </c>
      <c r="I173" s="13">
        <f t="shared" si="40"/>
        <v>1000</v>
      </c>
      <c r="J173" s="13">
        <f t="shared" si="40"/>
        <v>1000</v>
      </c>
      <c r="K173" s="13">
        <f t="shared" si="40"/>
        <v>1000</v>
      </c>
    </row>
    <row r="174" spans="1:11" x14ac:dyDescent="0.25">
      <c r="C174" s="145" t="s">
        <v>9</v>
      </c>
      <c r="D174" s="145"/>
      <c r="E174" s="145" t="s">
        <v>10</v>
      </c>
      <c r="F174" s="145"/>
      <c r="G174" s="13">
        <v>0</v>
      </c>
      <c r="H174" s="13">
        <v>1000</v>
      </c>
      <c r="I174" s="13">
        <v>1000</v>
      </c>
      <c r="J174" s="13">
        <v>1000</v>
      </c>
      <c r="K174" s="13">
        <v>1000</v>
      </c>
    </row>
    <row r="175" spans="1:11" ht="12.75" customHeight="1" x14ac:dyDescent="0.25">
      <c r="A175" s="9"/>
      <c r="B175" s="147" t="s">
        <v>64</v>
      </c>
      <c r="C175" s="147"/>
      <c r="D175" s="147"/>
      <c r="E175" s="147"/>
      <c r="F175" s="147"/>
      <c r="G175" s="99">
        <f t="shared" ref="G175:K177" si="41">G176</f>
        <v>0</v>
      </c>
      <c r="H175" s="99">
        <f t="shared" si="41"/>
        <v>82000</v>
      </c>
      <c r="I175" s="99">
        <f t="shared" si="41"/>
        <v>82000</v>
      </c>
      <c r="J175" s="99">
        <f t="shared" si="41"/>
        <v>82000</v>
      </c>
      <c r="K175" s="99">
        <f t="shared" si="41"/>
        <v>82000</v>
      </c>
    </row>
    <row r="176" spans="1:11" ht="12.75" customHeight="1" x14ac:dyDescent="0.25">
      <c r="A176" s="10"/>
      <c r="B176" s="148" t="s">
        <v>42</v>
      </c>
      <c r="C176" s="148"/>
      <c r="D176" s="148"/>
      <c r="E176" s="148"/>
      <c r="F176" s="148"/>
      <c r="G176" s="11">
        <f t="shared" si="41"/>
        <v>0</v>
      </c>
      <c r="H176" s="11">
        <f t="shared" si="41"/>
        <v>82000</v>
      </c>
      <c r="I176" s="11">
        <f t="shared" si="41"/>
        <v>82000</v>
      </c>
      <c r="J176" s="11">
        <f t="shared" si="41"/>
        <v>82000</v>
      </c>
      <c r="K176" s="11">
        <f t="shared" si="41"/>
        <v>82000</v>
      </c>
    </row>
    <row r="177" spans="1:11" ht="12.75" customHeight="1" x14ac:dyDescent="0.25">
      <c r="C177" s="145" t="s">
        <v>16</v>
      </c>
      <c r="D177" s="145"/>
      <c r="E177" s="145" t="s">
        <v>32</v>
      </c>
      <c r="F177" s="145"/>
      <c r="G177" s="13">
        <f t="shared" si="41"/>
        <v>0</v>
      </c>
      <c r="H177" s="13">
        <f t="shared" si="41"/>
        <v>82000</v>
      </c>
      <c r="I177" s="13">
        <f t="shared" si="41"/>
        <v>82000</v>
      </c>
      <c r="J177" s="13">
        <f t="shared" si="41"/>
        <v>82000</v>
      </c>
      <c r="K177" s="13">
        <f t="shared" si="41"/>
        <v>82000</v>
      </c>
    </row>
    <row r="178" spans="1:11" ht="12.75" customHeight="1" x14ac:dyDescent="0.25">
      <c r="C178" s="145" t="s">
        <v>17</v>
      </c>
      <c r="D178" s="145"/>
      <c r="E178" s="145" t="s">
        <v>33</v>
      </c>
      <c r="F178" s="145"/>
      <c r="G178" s="13">
        <v>0</v>
      </c>
      <c r="H178" s="13">
        <v>82000</v>
      </c>
      <c r="I178" s="13">
        <v>82000</v>
      </c>
      <c r="J178" s="13">
        <v>82000</v>
      </c>
      <c r="K178" s="13">
        <v>82000</v>
      </c>
    </row>
    <row r="179" spans="1:11" ht="12.75" customHeight="1" x14ac:dyDescent="0.25">
      <c r="A179" s="9"/>
      <c r="B179" s="147" t="s">
        <v>65</v>
      </c>
      <c r="C179" s="147"/>
      <c r="D179" s="147"/>
      <c r="E179" s="147"/>
      <c r="F179" s="147"/>
      <c r="G179" s="99">
        <f t="shared" ref="G179:K181" si="42">G180</f>
        <v>31775</v>
      </c>
      <c r="H179" s="99">
        <f t="shared" si="42"/>
        <v>82950</v>
      </c>
      <c r="I179" s="99">
        <f t="shared" si="42"/>
        <v>84300</v>
      </c>
      <c r="J179" s="99">
        <f t="shared" si="42"/>
        <v>100000</v>
      </c>
      <c r="K179" s="99">
        <f t="shared" si="42"/>
        <v>100000</v>
      </c>
    </row>
    <row r="180" spans="1:11" ht="12.75" customHeight="1" x14ac:dyDescent="0.25">
      <c r="A180" s="10"/>
      <c r="B180" s="148" t="s">
        <v>42</v>
      </c>
      <c r="C180" s="148"/>
      <c r="D180" s="148"/>
      <c r="E180" s="148"/>
      <c r="F180" s="148"/>
      <c r="G180" s="11">
        <f t="shared" si="42"/>
        <v>31775</v>
      </c>
      <c r="H180" s="11">
        <f t="shared" si="42"/>
        <v>82950</v>
      </c>
      <c r="I180" s="11">
        <f t="shared" si="42"/>
        <v>84300</v>
      </c>
      <c r="J180" s="11">
        <f t="shared" si="42"/>
        <v>100000</v>
      </c>
      <c r="K180" s="11">
        <f t="shared" si="42"/>
        <v>100000</v>
      </c>
    </row>
    <row r="181" spans="1:11" ht="12.75" customHeight="1" x14ac:dyDescent="0.25">
      <c r="C181" s="145" t="s">
        <v>16</v>
      </c>
      <c r="D181" s="145"/>
      <c r="E181" s="145" t="s">
        <v>32</v>
      </c>
      <c r="F181" s="145"/>
      <c r="G181" s="13">
        <f t="shared" si="42"/>
        <v>31775</v>
      </c>
      <c r="H181" s="13">
        <f t="shared" si="42"/>
        <v>82950</v>
      </c>
      <c r="I181" s="13">
        <f t="shared" si="42"/>
        <v>84300</v>
      </c>
      <c r="J181" s="13">
        <f t="shared" si="42"/>
        <v>100000</v>
      </c>
      <c r="K181" s="13">
        <f t="shared" si="42"/>
        <v>100000</v>
      </c>
    </row>
    <row r="182" spans="1:11" ht="12.75" customHeight="1" x14ac:dyDescent="0.25">
      <c r="C182" s="145" t="s">
        <v>17</v>
      </c>
      <c r="D182" s="145"/>
      <c r="E182" s="145" t="s">
        <v>33</v>
      </c>
      <c r="F182" s="145"/>
      <c r="G182" s="13">
        <v>31775</v>
      </c>
      <c r="H182" s="13">
        <v>82950</v>
      </c>
      <c r="I182" s="13">
        <f>100000-(82000-66300)</f>
        <v>84300</v>
      </c>
      <c r="J182" s="13">
        <v>100000</v>
      </c>
      <c r="K182" s="13">
        <v>100000</v>
      </c>
    </row>
    <row r="183" spans="1:11" ht="12.75" customHeight="1" x14ac:dyDescent="0.25">
      <c r="A183" s="9"/>
      <c r="B183" s="147" t="s">
        <v>85</v>
      </c>
      <c r="C183" s="147"/>
      <c r="D183" s="147"/>
      <c r="E183" s="147"/>
      <c r="F183" s="147"/>
      <c r="G183" s="99">
        <f t="shared" ref="G183:K185" si="43">G184</f>
        <v>10932.75</v>
      </c>
      <c r="H183" s="99">
        <f t="shared" si="43"/>
        <v>6500</v>
      </c>
      <c r="I183" s="99">
        <f t="shared" si="43"/>
        <v>10000</v>
      </c>
      <c r="J183" s="99">
        <f t="shared" si="43"/>
        <v>10000</v>
      </c>
      <c r="K183" s="99">
        <f t="shared" si="43"/>
        <v>10000</v>
      </c>
    </row>
    <row r="184" spans="1:11" ht="12.75" customHeight="1" x14ac:dyDescent="0.25">
      <c r="A184" s="10"/>
      <c r="B184" s="148" t="s">
        <v>42</v>
      </c>
      <c r="C184" s="148"/>
      <c r="D184" s="148"/>
      <c r="E184" s="148"/>
      <c r="F184" s="148"/>
      <c r="G184" s="11">
        <f t="shared" si="43"/>
        <v>10932.75</v>
      </c>
      <c r="H184" s="11">
        <f t="shared" si="43"/>
        <v>6500</v>
      </c>
      <c r="I184" s="11">
        <f t="shared" si="43"/>
        <v>10000</v>
      </c>
      <c r="J184" s="11">
        <f t="shared" si="43"/>
        <v>10000</v>
      </c>
      <c r="K184" s="11">
        <f t="shared" si="43"/>
        <v>10000</v>
      </c>
    </row>
    <row r="185" spans="1:11" x14ac:dyDescent="0.25">
      <c r="C185" s="145" t="s">
        <v>16</v>
      </c>
      <c r="D185" s="145"/>
      <c r="E185" s="145" t="s">
        <v>32</v>
      </c>
      <c r="F185" s="145"/>
      <c r="G185" s="13">
        <f t="shared" si="43"/>
        <v>10932.75</v>
      </c>
      <c r="H185" s="13">
        <f t="shared" si="43"/>
        <v>6500</v>
      </c>
      <c r="I185" s="13">
        <f t="shared" si="43"/>
        <v>10000</v>
      </c>
      <c r="J185" s="13">
        <f t="shared" si="43"/>
        <v>10000</v>
      </c>
      <c r="K185" s="13">
        <f t="shared" si="43"/>
        <v>10000</v>
      </c>
    </row>
    <row r="186" spans="1:11" x14ac:dyDescent="0.25">
      <c r="C186" s="145" t="s">
        <v>17</v>
      </c>
      <c r="D186" s="145"/>
      <c r="E186" s="145" t="s">
        <v>33</v>
      </c>
      <c r="F186" s="145"/>
      <c r="G186" s="13">
        <v>10932.75</v>
      </c>
      <c r="H186" s="13">
        <v>6500</v>
      </c>
      <c r="I186" s="13">
        <v>10000</v>
      </c>
      <c r="J186" s="13">
        <v>10000</v>
      </c>
      <c r="K186" s="13">
        <v>10000</v>
      </c>
    </row>
    <row r="188" spans="1:11" ht="12.75" customHeight="1" x14ac:dyDescent="0.25">
      <c r="A188" s="7"/>
      <c r="B188" s="146" t="s">
        <v>66</v>
      </c>
      <c r="C188" s="146"/>
      <c r="D188" s="146"/>
      <c r="E188" s="146"/>
      <c r="F188" s="146"/>
      <c r="G188" s="8">
        <f>G189+G206+G210+G214+G224+G231+G238</f>
        <v>69073.27</v>
      </c>
      <c r="H188" s="8">
        <f t="shared" ref="H188:K188" si="44">H189+H206+H210+H214+H224+H231+H238</f>
        <v>52290</v>
      </c>
      <c r="I188" s="8">
        <f t="shared" si="44"/>
        <v>79000</v>
      </c>
      <c r="J188" s="8">
        <f t="shared" si="44"/>
        <v>98290</v>
      </c>
      <c r="K188" s="8">
        <f t="shared" si="44"/>
        <v>98290</v>
      </c>
    </row>
    <row r="189" spans="1:11" ht="12.75" customHeight="1" x14ac:dyDescent="0.25">
      <c r="A189" s="9"/>
      <c r="B189" s="147" t="s">
        <v>278</v>
      </c>
      <c r="C189" s="147"/>
      <c r="D189" s="147"/>
      <c r="E189" s="147"/>
      <c r="F189" s="147"/>
      <c r="G189" s="99">
        <f t="shared" ref="G189:I189" si="45">G190+G195+G198+G201</f>
        <v>67043.02</v>
      </c>
      <c r="H189" s="99">
        <f t="shared" ref="H189:J189" si="46">H190+H195+H198+H201</f>
        <v>0</v>
      </c>
      <c r="I189" s="99">
        <f t="shared" si="45"/>
        <v>3000</v>
      </c>
      <c r="J189" s="99">
        <f t="shared" si="46"/>
        <v>0</v>
      </c>
      <c r="K189" s="99">
        <f t="shared" ref="K189" si="47">K190+K195+K198+K201</f>
        <v>0</v>
      </c>
    </row>
    <row r="190" spans="1:11" ht="12.75" customHeight="1" x14ac:dyDescent="0.25">
      <c r="A190" s="10"/>
      <c r="B190" s="148" t="s">
        <v>35</v>
      </c>
      <c r="C190" s="148"/>
      <c r="D190" s="148"/>
      <c r="E190" s="148"/>
      <c r="F190" s="148"/>
      <c r="G190" s="11">
        <f t="shared" ref="G190:I190" si="48">G191+G193</f>
        <v>46.58</v>
      </c>
      <c r="H190" s="11">
        <f t="shared" ref="H190:J190" si="49">H191+H193</f>
        <v>0</v>
      </c>
      <c r="I190" s="11">
        <f t="shared" si="48"/>
        <v>0</v>
      </c>
      <c r="J190" s="11">
        <f t="shared" si="49"/>
        <v>0</v>
      </c>
      <c r="K190" s="11">
        <f t="shared" ref="K190" si="50">K191+K193</f>
        <v>0</v>
      </c>
    </row>
    <row r="191" spans="1:11" x14ac:dyDescent="0.25">
      <c r="C191" s="145" t="s">
        <v>5</v>
      </c>
      <c r="D191" s="145"/>
      <c r="E191" s="145" t="s">
        <v>6</v>
      </c>
      <c r="F191" s="145"/>
      <c r="G191" s="13">
        <f>G192</f>
        <v>46.58</v>
      </c>
      <c r="H191" s="13">
        <f>H192</f>
        <v>0</v>
      </c>
      <c r="I191" s="13">
        <f>I192</f>
        <v>0</v>
      </c>
      <c r="J191" s="13">
        <f>J192</f>
        <v>0</v>
      </c>
      <c r="K191" s="13">
        <f>K192</f>
        <v>0</v>
      </c>
    </row>
    <row r="192" spans="1:11" x14ac:dyDescent="0.25">
      <c r="C192" s="145" t="s">
        <v>9</v>
      </c>
      <c r="D192" s="145"/>
      <c r="E192" s="145" t="s">
        <v>10</v>
      </c>
      <c r="F192" s="145"/>
      <c r="G192" s="13">
        <v>46.58</v>
      </c>
      <c r="H192" s="13">
        <v>0</v>
      </c>
      <c r="I192" s="13">
        <v>0</v>
      </c>
      <c r="J192" s="13">
        <v>0</v>
      </c>
      <c r="K192" s="13">
        <v>0</v>
      </c>
    </row>
    <row r="193" spans="1:11" x14ac:dyDescent="0.25">
      <c r="C193" s="145" t="s">
        <v>16</v>
      </c>
      <c r="D193" s="145"/>
      <c r="E193" s="145" t="s">
        <v>32</v>
      </c>
      <c r="F193" s="145"/>
      <c r="G193" s="13">
        <f>G194</f>
        <v>0</v>
      </c>
      <c r="H193" s="13">
        <f>H194</f>
        <v>0</v>
      </c>
      <c r="I193" s="13">
        <f>I194</f>
        <v>0</v>
      </c>
      <c r="J193" s="13">
        <f>J194</f>
        <v>0</v>
      </c>
      <c r="K193" s="13">
        <f>K194</f>
        <v>0</v>
      </c>
    </row>
    <row r="194" spans="1:11" x14ac:dyDescent="0.25">
      <c r="C194" s="145" t="s">
        <v>17</v>
      </c>
      <c r="D194" s="145"/>
      <c r="E194" s="145" t="s">
        <v>33</v>
      </c>
      <c r="F194" s="145"/>
      <c r="G194" s="13">
        <v>0</v>
      </c>
      <c r="H194" s="13">
        <v>0</v>
      </c>
      <c r="I194" s="13">
        <v>0</v>
      </c>
      <c r="J194" s="13">
        <v>0</v>
      </c>
      <c r="K194" s="13">
        <v>0</v>
      </c>
    </row>
    <row r="195" spans="1:11" ht="12.75" customHeight="1" x14ac:dyDescent="0.25">
      <c r="A195" s="10"/>
      <c r="B195" s="148" t="s">
        <v>51</v>
      </c>
      <c r="C195" s="148"/>
      <c r="D195" s="148"/>
      <c r="E195" s="148"/>
      <c r="F195" s="148"/>
      <c r="G195" s="11">
        <f t="shared" ref="G195:K196" si="51">G196</f>
        <v>31873.8</v>
      </c>
      <c r="H195" s="11">
        <f t="shared" si="51"/>
        <v>0</v>
      </c>
      <c r="I195" s="11">
        <f t="shared" si="51"/>
        <v>1500</v>
      </c>
      <c r="J195" s="11">
        <f t="shared" si="51"/>
        <v>0</v>
      </c>
      <c r="K195" s="11">
        <f t="shared" si="51"/>
        <v>0</v>
      </c>
    </row>
    <row r="196" spans="1:11" x14ac:dyDescent="0.25">
      <c r="C196" s="145" t="s">
        <v>5</v>
      </c>
      <c r="D196" s="145"/>
      <c r="E196" s="145" t="s">
        <v>6</v>
      </c>
      <c r="F196" s="145"/>
      <c r="G196" s="13">
        <f t="shared" si="51"/>
        <v>31873.8</v>
      </c>
      <c r="H196" s="13">
        <f t="shared" si="51"/>
        <v>0</v>
      </c>
      <c r="I196" s="13">
        <f t="shared" si="51"/>
        <v>1500</v>
      </c>
      <c r="J196" s="13">
        <f t="shared" si="51"/>
        <v>0</v>
      </c>
      <c r="K196" s="13">
        <f t="shared" si="51"/>
        <v>0</v>
      </c>
    </row>
    <row r="197" spans="1:11" x14ac:dyDescent="0.25">
      <c r="C197" s="145" t="s">
        <v>9</v>
      </c>
      <c r="D197" s="145"/>
      <c r="E197" s="145" t="s">
        <v>10</v>
      </c>
      <c r="F197" s="145"/>
      <c r="G197" s="13">
        <v>31873.8</v>
      </c>
      <c r="H197" s="13">
        <v>0</v>
      </c>
      <c r="I197" s="13">
        <v>1500</v>
      </c>
      <c r="J197" s="13">
        <v>0</v>
      </c>
      <c r="K197" s="13">
        <v>0</v>
      </c>
    </row>
    <row r="198" spans="1:11" ht="12.75" customHeight="1" x14ac:dyDescent="0.25">
      <c r="A198" s="10"/>
      <c r="B198" s="148" t="s">
        <v>39</v>
      </c>
      <c r="C198" s="148"/>
      <c r="D198" s="148"/>
      <c r="E198" s="148"/>
      <c r="F198" s="148"/>
      <c r="G198" s="11">
        <f t="shared" ref="G198:K199" si="52">G199</f>
        <v>3685.14</v>
      </c>
      <c r="H198" s="11">
        <f t="shared" si="52"/>
        <v>0</v>
      </c>
      <c r="I198" s="11">
        <f t="shared" si="52"/>
        <v>1500</v>
      </c>
      <c r="J198" s="11">
        <f t="shared" si="52"/>
        <v>0</v>
      </c>
      <c r="K198" s="11">
        <f t="shared" si="52"/>
        <v>0</v>
      </c>
    </row>
    <row r="199" spans="1:11" x14ac:dyDescent="0.25">
      <c r="C199" s="145" t="s">
        <v>5</v>
      </c>
      <c r="D199" s="145"/>
      <c r="E199" s="145" t="s">
        <v>6</v>
      </c>
      <c r="F199" s="145"/>
      <c r="G199" s="13">
        <f t="shared" si="52"/>
        <v>3685.14</v>
      </c>
      <c r="H199" s="13">
        <f t="shared" si="52"/>
        <v>0</v>
      </c>
      <c r="I199" s="13">
        <f t="shared" si="52"/>
        <v>1500</v>
      </c>
      <c r="J199" s="13">
        <f t="shared" si="52"/>
        <v>0</v>
      </c>
      <c r="K199" s="13">
        <f t="shared" si="52"/>
        <v>0</v>
      </c>
    </row>
    <row r="200" spans="1:11" x14ac:dyDescent="0.25">
      <c r="C200" s="145" t="s">
        <v>9</v>
      </c>
      <c r="D200" s="145"/>
      <c r="E200" s="145" t="s">
        <v>10</v>
      </c>
      <c r="F200" s="145"/>
      <c r="G200" s="13">
        <v>3685.14</v>
      </c>
      <c r="H200" s="13">
        <v>0</v>
      </c>
      <c r="I200" s="13">
        <v>1500</v>
      </c>
      <c r="J200" s="13">
        <v>0</v>
      </c>
      <c r="K200" s="13">
        <v>0</v>
      </c>
    </row>
    <row r="201" spans="1:11" ht="12.75" customHeight="1" x14ac:dyDescent="0.25">
      <c r="A201" s="10"/>
      <c r="B201" s="148" t="s">
        <v>42</v>
      </c>
      <c r="C201" s="148"/>
      <c r="D201" s="148"/>
      <c r="E201" s="148"/>
      <c r="F201" s="148"/>
      <c r="G201" s="11">
        <f t="shared" ref="G201:I201" si="53">G202+G204</f>
        <v>31437.5</v>
      </c>
      <c r="H201" s="11">
        <f t="shared" ref="H201:J201" si="54">H202+H204</f>
        <v>0</v>
      </c>
      <c r="I201" s="11">
        <f t="shared" si="53"/>
        <v>0</v>
      </c>
      <c r="J201" s="11">
        <f t="shared" si="54"/>
        <v>0</v>
      </c>
      <c r="K201" s="11">
        <f t="shared" ref="K201" si="55">K202+K204</f>
        <v>0</v>
      </c>
    </row>
    <row r="202" spans="1:11" x14ac:dyDescent="0.25">
      <c r="C202" s="145" t="s">
        <v>5</v>
      </c>
      <c r="D202" s="145"/>
      <c r="E202" s="145" t="s">
        <v>6</v>
      </c>
      <c r="F202" s="145"/>
      <c r="G202" s="13">
        <f t="shared" ref="G202:K202" si="56">G203</f>
        <v>31437.5</v>
      </c>
      <c r="H202" s="13">
        <f t="shared" si="56"/>
        <v>0</v>
      </c>
      <c r="I202" s="13">
        <f t="shared" si="56"/>
        <v>0</v>
      </c>
      <c r="J202" s="13">
        <f t="shared" si="56"/>
        <v>0</v>
      </c>
      <c r="K202" s="13">
        <f t="shared" si="56"/>
        <v>0</v>
      </c>
    </row>
    <row r="203" spans="1:11" x14ac:dyDescent="0.25">
      <c r="C203" s="145" t="s">
        <v>9</v>
      </c>
      <c r="D203" s="145"/>
      <c r="E203" s="145" t="s">
        <v>10</v>
      </c>
      <c r="F203" s="145"/>
      <c r="G203" s="13">
        <v>31437.5</v>
      </c>
      <c r="H203" s="13">
        <v>0</v>
      </c>
      <c r="I203" s="13">
        <v>0</v>
      </c>
      <c r="J203" s="13">
        <v>0</v>
      </c>
      <c r="K203" s="13">
        <v>0</v>
      </c>
    </row>
    <row r="204" spans="1:11" x14ac:dyDescent="0.25">
      <c r="C204" s="145" t="s">
        <v>16</v>
      </c>
      <c r="D204" s="145"/>
      <c r="E204" s="145" t="s">
        <v>32</v>
      </c>
      <c r="F204" s="145"/>
      <c r="G204" s="13">
        <f t="shared" ref="G204:K204" si="57">G205</f>
        <v>0</v>
      </c>
      <c r="H204" s="13">
        <f t="shared" si="57"/>
        <v>0</v>
      </c>
      <c r="I204" s="13">
        <f t="shared" si="57"/>
        <v>0</v>
      </c>
      <c r="J204" s="13">
        <f t="shared" si="57"/>
        <v>0</v>
      </c>
      <c r="K204" s="13">
        <f t="shared" si="57"/>
        <v>0</v>
      </c>
    </row>
    <row r="205" spans="1:11" x14ac:dyDescent="0.25">
      <c r="C205" s="145" t="s">
        <v>17</v>
      </c>
      <c r="D205" s="145"/>
      <c r="E205" s="145" t="s">
        <v>33</v>
      </c>
      <c r="F205" s="145"/>
      <c r="G205" s="13">
        <v>0</v>
      </c>
      <c r="H205" s="13">
        <v>0</v>
      </c>
      <c r="I205" s="13">
        <v>0</v>
      </c>
      <c r="J205" s="13">
        <v>0</v>
      </c>
      <c r="K205" s="13">
        <v>0</v>
      </c>
    </row>
    <row r="206" spans="1:11" ht="12.75" customHeight="1" x14ac:dyDescent="0.25">
      <c r="A206" s="9"/>
      <c r="B206" s="147" t="s">
        <v>86</v>
      </c>
      <c r="C206" s="147"/>
      <c r="D206" s="147"/>
      <c r="E206" s="147"/>
      <c r="F206" s="147"/>
      <c r="G206" s="99">
        <f t="shared" ref="G206:K207" si="58">G207</f>
        <v>0</v>
      </c>
      <c r="H206" s="99">
        <f t="shared" si="58"/>
        <v>28000</v>
      </c>
      <c r="I206" s="99">
        <f t="shared" si="58"/>
        <v>20000</v>
      </c>
      <c r="J206" s="99">
        <f t="shared" si="58"/>
        <v>28000</v>
      </c>
      <c r="K206" s="99">
        <f t="shared" si="58"/>
        <v>28000</v>
      </c>
    </row>
    <row r="207" spans="1:11" ht="12.75" customHeight="1" x14ac:dyDescent="0.25">
      <c r="A207" s="10"/>
      <c r="B207" s="148" t="s">
        <v>31</v>
      </c>
      <c r="C207" s="148"/>
      <c r="D207" s="148"/>
      <c r="E207" s="148"/>
      <c r="F207" s="148"/>
      <c r="G207" s="11">
        <f t="shared" si="58"/>
        <v>0</v>
      </c>
      <c r="H207" s="11">
        <f t="shared" si="58"/>
        <v>28000</v>
      </c>
      <c r="I207" s="11">
        <f t="shared" si="58"/>
        <v>20000</v>
      </c>
      <c r="J207" s="11">
        <f t="shared" si="58"/>
        <v>28000</v>
      </c>
      <c r="K207" s="11">
        <f t="shared" si="58"/>
        <v>28000</v>
      </c>
    </row>
    <row r="208" spans="1:11" x14ac:dyDescent="0.25">
      <c r="C208" s="145" t="s">
        <v>5</v>
      </c>
      <c r="D208" s="145"/>
      <c r="E208" s="145" t="s">
        <v>6</v>
      </c>
      <c r="F208" s="145"/>
      <c r="G208" s="13">
        <f>G209</f>
        <v>0</v>
      </c>
      <c r="H208" s="13">
        <f>H209</f>
        <v>28000</v>
      </c>
      <c r="I208" s="13">
        <f>I209</f>
        <v>20000</v>
      </c>
      <c r="J208" s="13">
        <f>J209</f>
        <v>28000</v>
      </c>
      <c r="K208" s="13">
        <f>K209</f>
        <v>28000</v>
      </c>
    </row>
    <row r="209" spans="1:11" x14ac:dyDescent="0.25">
      <c r="C209" s="145" t="s">
        <v>9</v>
      </c>
      <c r="D209" s="145"/>
      <c r="E209" s="145" t="s">
        <v>10</v>
      </c>
      <c r="F209" s="145"/>
      <c r="G209" s="13">
        <v>0</v>
      </c>
      <c r="H209" s="13">
        <v>28000</v>
      </c>
      <c r="I209" s="13">
        <v>20000</v>
      </c>
      <c r="J209" s="13">
        <v>28000</v>
      </c>
      <c r="K209" s="13">
        <v>28000</v>
      </c>
    </row>
    <row r="210" spans="1:11" ht="12.75" customHeight="1" x14ac:dyDescent="0.25">
      <c r="A210" s="9"/>
      <c r="B210" s="147" t="s">
        <v>276</v>
      </c>
      <c r="C210" s="147"/>
      <c r="D210" s="147"/>
      <c r="E210" s="147"/>
      <c r="F210" s="147"/>
      <c r="G210" s="99">
        <f t="shared" ref="G210:K211" si="59">G211</f>
        <v>0</v>
      </c>
      <c r="H210" s="99">
        <f t="shared" si="59"/>
        <v>15000</v>
      </c>
      <c r="I210" s="99">
        <f t="shared" si="59"/>
        <v>10000</v>
      </c>
      <c r="J210" s="99">
        <f t="shared" si="59"/>
        <v>15000</v>
      </c>
      <c r="K210" s="99">
        <f t="shared" si="59"/>
        <v>15000</v>
      </c>
    </row>
    <row r="211" spans="1:11" ht="12.75" customHeight="1" x14ac:dyDescent="0.25">
      <c r="A211" s="10"/>
      <c r="B211" s="148" t="s">
        <v>42</v>
      </c>
      <c r="C211" s="148"/>
      <c r="D211" s="148"/>
      <c r="E211" s="148"/>
      <c r="F211" s="148"/>
      <c r="G211" s="11">
        <f t="shared" si="59"/>
        <v>0</v>
      </c>
      <c r="H211" s="11">
        <f t="shared" si="59"/>
        <v>15000</v>
      </c>
      <c r="I211" s="11">
        <f t="shared" si="59"/>
        <v>10000</v>
      </c>
      <c r="J211" s="11">
        <f t="shared" si="59"/>
        <v>15000</v>
      </c>
      <c r="K211" s="11">
        <f t="shared" si="59"/>
        <v>15000</v>
      </c>
    </row>
    <row r="212" spans="1:11" x14ac:dyDescent="0.25">
      <c r="C212" s="145" t="s">
        <v>5</v>
      </c>
      <c r="D212" s="145"/>
      <c r="E212" s="145" t="s">
        <v>6</v>
      </c>
      <c r="F212" s="145"/>
      <c r="G212" s="13">
        <f>G213</f>
        <v>0</v>
      </c>
      <c r="H212" s="13">
        <f>H213</f>
        <v>15000</v>
      </c>
      <c r="I212" s="13">
        <f>I213</f>
        <v>10000</v>
      </c>
      <c r="J212" s="13">
        <f>J213</f>
        <v>15000</v>
      </c>
      <c r="K212" s="13">
        <f>K213</f>
        <v>15000</v>
      </c>
    </row>
    <row r="213" spans="1:11" x14ac:dyDescent="0.25">
      <c r="C213" s="145" t="s">
        <v>9</v>
      </c>
      <c r="D213" s="145"/>
      <c r="E213" s="145" t="s">
        <v>10</v>
      </c>
      <c r="F213" s="145"/>
      <c r="G213" s="13">
        <v>0</v>
      </c>
      <c r="H213" s="13">
        <v>15000</v>
      </c>
      <c r="I213" s="13">
        <v>10000</v>
      </c>
      <c r="J213" s="13">
        <v>15000</v>
      </c>
      <c r="K213" s="13">
        <v>15000</v>
      </c>
    </row>
    <row r="214" spans="1:11" ht="12.75" customHeight="1" x14ac:dyDescent="0.25">
      <c r="A214" s="9"/>
      <c r="B214" s="147" t="s">
        <v>87</v>
      </c>
      <c r="C214" s="147"/>
      <c r="D214" s="147"/>
      <c r="E214" s="147"/>
      <c r="F214" s="147"/>
      <c r="G214" s="99">
        <f>G215+G218+G221</f>
        <v>2030.25</v>
      </c>
      <c r="H214" s="99">
        <f>H215+H218+H221</f>
        <v>9290</v>
      </c>
      <c r="I214" s="99">
        <f>I215+I218+I221</f>
        <v>1000</v>
      </c>
      <c r="J214" s="99">
        <f>J215+J218+J221</f>
        <v>9290</v>
      </c>
      <c r="K214" s="99">
        <f>K215+K218+K221</f>
        <v>9290</v>
      </c>
    </row>
    <row r="215" spans="1:11" ht="12.75" customHeight="1" x14ac:dyDescent="0.25">
      <c r="A215" s="10"/>
      <c r="B215" s="148" t="s">
        <v>35</v>
      </c>
      <c r="C215" s="148"/>
      <c r="D215" s="148"/>
      <c r="E215" s="148"/>
      <c r="F215" s="148"/>
      <c r="G215" s="11">
        <f t="shared" ref="G215:K216" si="60">G216</f>
        <v>36.5</v>
      </c>
      <c r="H215" s="11">
        <f t="shared" si="60"/>
        <v>0</v>
      </c>
      <c r="I215" s="11">
        <f t="shared" si="60"/>
        <v>1000</v>
      </c>
      <c r="J215" s="11">
        <f t="shared" si="60"/>
        <v>0</v>
      </c>
      <c r="K215" s="11">
        <f t="shared" si="60"/>
        <v>0</v>
      </c>
    </row>
    <row r="216" spans="1:11" x14ac:dyDescent="0.25">
      <c r="C216" s="145" t="s">
        <v>5</v>
      </c>
      <c r="D216" s="145"/>
      <c r="E216" s="145" t="s">
        <v>6</v>
      </c>
      <c r="F216" s="145"/>
      <c r="G216" s="13">
        <f t="shared" si="60"/>
        <v>36.5</v>
      </c>
      <c r="H216" s="13">
        <f t="shared" si="60"/>
        <v>0</v>
      </c>
      <c r="I216" s="13">
        <f t="shared" si="60"/>
        <v>1000</v>
      </c>
      <c r="J216" s="13">
        <f t="shared" si="60"/>
        <v>0</v>
      </c>
      <c r="K216" s="13">
        <f t="shared" si="60"/>
        <v>0</v>
      </c>
    </row>
    <row r="217" spans="1:11" x14ac:dyDescent="0.25">
      <c r="C217" s="145" t="s">
        <v>9</v>
      </c>
      <c r="D217" s="145"/>
      <c r="E217" s="145" t="s">
        <v>10</v>
      </c>
      <c r="F217" s="145"/>
      <c r="G217" s="13">
        <v>36.5</v>
      </c>
      <c r="H217" s="13">
        <v>0</v>
      </c>
      <c r="I217" s="13">
        <v>1000</v>
      </c>
      <c r="J217" s="13">
        <v>0</v>
      </c>
      <c r="K217" s="13">
        <v>0</v>
      </c>
    </row>
    <row r="218" spans="1:11" ht="12.75" customHeight="1" x14ac:dyDescent="0.25">
      <c r="A218" s="10"/>
      <c r="B218" s="148" t="s">
        <v>31</v>
      </c>
      <c r="C218" s="148"/>
      <c r="D218" s="148"/>
      <c r="E218" s="148"/>
      <c r="F218" s="148"/>
      <c r="G218" s="11">
        <f t="shared" ref="G218:K219" si="61">G219</f>
        <v>0</v>
      </c>
      <c r="H218" s="11">
        <f t="shared" si="61"/>
        <v>0</v>
      </c>
      <c r="I218" s="11">
        <f t="shared" si="61"/>
        <v>0</v>
      </c>
      <c r="J218" s="11">
        <f t="shared" si="61"/>
        <v>0</v>
      </c>
      <c r="K218" s="11">
        <f t="shared" si="61"/>
        <v>0</v>
      </c>
    </row>
    <row r="219" spans="1:11" x14ac:dyDescent="0.25">
      <c r="C219" s="145" t="s">
        <v>5</v>
      </c>
      <c r="D219" s="145"/>
      <c r="E219" s="145" t="s">
        <v>6</v>
      </c>
      <c r="F219" s="145"/>
      <c r="G219" s="13">
        <f t="shared" si="61"/>
        <v>0</v>
      </c>
      <c r="H219" s="13">
        <f t="shared" si="61"/>
        <v>0</v>
      </c>
      <c r="I219" s="13">
        <f t="shared" si="61"/>
        <v>0</v>
      </c>
      <c r="J219" s="13">
        <f t="shared" si="61"/>
        <v>0</v>
      </c>
      <c r="K219" s="13">
        <f t="shared" si="61"/>
        <v>0</v>
      </c>
    </row>
    <row r="220" spans="1:11" x14ac:dyDescent="0.25">
      <c r="C220" s="145" t="s">
        <v>9</v>
      </c>
      <c r="D220" s="145"/>
      <c r="E220" s="145" t="s">
        <v>10</v>
      </c>
      <c r="F220" s="145"/>
      <c r="G220" s="13">
        <v>0</v>
      </c>
      <c r="H220" s="13">
        <v>0</v>
      </c>
      <c r="I220" s="13">
        <v>0</v>
      </c>
      <c r="J220" s="13">
        <v>0</v>
      </c>
      <c r="K220" s="13">
        <v>0</v>
      </c>
    </row>
    <row r="221" spans="1:11" ht="12.75" customHeight="1" x14ac:dyDescent="0.25">
      <c r="A221" s="10"/>
      <c r="B221" s="148" t="s">
        <v>42</v>
      </c>
      <c r="C221" s="148"/>
      <c r="D221" s="148"/>
      <c r="E221" s="148"/>
      <c r="F221" s="148"/>
      <c r="G221" s="11">
        <f t="shared" ref="G221:K222" si="62">G222</f>
        <v>1993.75</v>
      </c>
      <c r="H221" s="11">
        <f t="shared" si="62"/>
        <v>9290</v>
      </c>
      <c r="I221" s="11">
        <f t="shared" si="62"/>
        <v>0</v>
      </c>
      <c r="J221" s="11">
        <f t="shared" si="62"/>
        <v>9290</v>
      </c>
      <c r="K221" s="11">
        <f t="shared" si="62"/>
        <v>9290</v>
      </c>
    </row>
    <row r="222" spans="1:11" x14ac:dyDescent="0.25">
      <c r="C222" s="145" t="s">
        <v>5</v>
      </c>
      <c r="D222" s="145"/>
      <c r="E222" s="145" t="s">
        <v>6</v>
      </c>
      <c r="F222" s="145"/>
      <c r="G222" s="13">
        <f t="shared" si="62"/>
        <v>1993.75</v>
      </c>
      <c r="H222" s="13">
        <f t="shared" si="62"/>
        <v>9290</v>
      </c>
      <c r="I222" s="13">
        <f t="shared" si="62"/>
        <v>0</v>
      </c>
      <c r="J222" s="13">
        <f t="shared" si="62"/>
        <v>9290</v>
      </c>
      <c r="K222" s="13">
        <f t="shared" si="62"/>
        <v>9290</v>
      </c>
    </row>
    <row r="223" spans="1:11" x14ac:dyDescent="0.25">
      <c r="C223" s="145" t="s">
        <v>9</v>
      </c>
      <c r="D223" s="145"/>
      <c r="E223" s="145" t="s">
        <v>10</v>
      </c>
      <c r="F223" s="145"/>
      <c r="G223" s="13">
        <v>1993.75</v>
      </c>
      <c r="H223" s="13">
        <v>9290</v>
      </c>
      <c r="I223" s="13">
        <v>0</v>
      </c>
      <c r="J223" s="13">
        <v>9290</v>
      </c>
      <c r="K223" s="13">
        <v>9290</v>
      </c>
    </row>
    <row r="224" spans="1:11" ht="12.75" customHeight="1" x14ac:dyDescent="0.25">
      <c r="A224" s="9"/>
      <c r="B224" s="147" t="s">
        <v>288</v>
      </c>
      <c r="C224" s="147"/>
      <c r="D224" s="147"/>
      <c r="E224" s="147"/>
      <c r="F224" s="147"/>
      <c r="G224" s="99">
        <f>G225+G228</f>
        <v>0</v>
      </c>
      <c r="H224" s="99">
        <f>H225+H228</f>
        <v>0</v>
      </c>
      <c r="I224" s="99">
        <f>I225+I228</f>
        <v>10000</v>
      </c>
      <c r="J224" s="99">
        <f>J225+J228</f>
        <v>10000</v>
      </c>
      <c r="K224" s="99">
        <f>K225+K228</f>
        <v>10000</v>
      </c>
    </row>
    <row r="225" spans="1:11" ht="12.75" customHeight="1" x14ac:dyDescent="0.25">
      <c r="A225" s="10"/>
      <c r="B225" s="148" t="s">
        <v>31</v>
      </c>
      <c r="C225" s="148"/>
      <c r="D225" s="148"/>
      <c r="E225" s="148"/>
      <c r="F225" s="148"/>
      <c r="G225" s="11">
        <f t="shared" ref="G225:K226" si="63">G226</f>
        <v>0</v>
      </c>
      <c r="H225" s="11">
        <f t="shared" si="63"/>
        <v>0</v>
      </c>
      <c r="I225" s="11">
        <f t="shared" si="63"/>
        <v>5000</v>
      </c>
      <c r="J225" s="11">
        <f t="shared" si="63"/>
        <v>5000</v>
      </c>
      <c r="K225" s="11">
        <f t="shared" si="63"/>
        <v>5000</v>
      </c>
    </row>
    <row r="226" spans="1:11" x14ac:dyDescent="0.25">
      <c r="C226" s="145" t="s">
        <v>5</v>
      </c>
      <c r="D226" s="145"/>
      <c r="E226" s="145" t="s">
        <v>6</v>
      </c>
      <c r="F226" s="145"/>
      <c r="G226" s="13">
        <f t="shared" si="63"/>
        <v>0</v>
      </c>
      <c r="H226" s="13">
        <f t="shared" si="63"/>
        <v>0</v>
      </c>
      <c r="I226" s="13">
        <f t="shared" si="63"/>
        <v>5000</v>
      </c>
      <c r="J226" s="13">
        <f t="shared" si="63"/>
        <v>5000</v>
      </c>
      <c r="K226" s="13">
        <f t="shared" si="63"/>
        <v>5000</v>
      </c>
    </row>
    <row r="227" spans="1:11" x14ac:dyDescent="0.25">
      <c r="C227" s="145" t="s">
        <v>9</v>
      </c>
      <c r="D227" s="145"/>
      <c r="E227" s="145" t="s">
        <v>10</v>
      </c>
      <c r="F227" s="145"/>
      <c r="G227" s="13">
        <v>0</v>
      </c>
      <c r="H227" s="13">
        <v>0</v>
      </c>
      <c r="I227" s="13">
        <v>5000</v>
      </c>
      <c r="J227" s="13">
        <v>5000</v>
      </c>
      <c r="K227" s="13">
        <v>5000</v>
      </c>
    </row>
    <row r="228" spans="1:11" ht="12.75" customHeight="1" x14ac:dyDescent="0.25">
      <c r="A228" s="10"/>
      <c r="B228" s="148" t="s">
        <v>42</v>
      </c>
      <c r="C228" s="148"/>
      <c r="D228" s="148"/>
      <c r="E228" s="148"/>
      <c r="F228" s="148"/>
      <c r="G228" s="11">
        <f t="shared" ref="G228:K229" si="64">G229</f>
        <v>0</v>
      </c>
      <c r="H228" s="11">
        <f t="shared" si="64"/>
        <v>0</v>
      </c>
      <c r="I228" s="11">
        <f t="shared" si="64"/>
        <v>5000</v>
      </c>
      <c r="J228" s="11">
        <f t="shared" si="64"/>
        <v>5000</v>
      </c>
      <c r="K228" s="11">
        <f t="shared" si="64"/>
        <v>5000</v>
      </c>
    </row>
    <row r="229" spans="1:11" x14ac:dyDescent="0.25">
      <c r="C229" s="145" t="s">
        <v>5</v>
      </c>
      <c r="D229" s="145"/>
      <c r="E229" s="145" t="s">
        <v>6</v>
      </c>
      <c r="F229" s="145"/>
      <c r="G229" s="13">
        <f t="shared" si="64"/>
        <v>0</v>
      </c>
      <c r="H229" s="13">
        <f t="shared" si="64"/>
        <v>0</v>
      </c>
      <c r="I229" s="13">
        <f t="shared" si="64"/>
        <v>5000</v>
      </c>
      <c r="J229" s="13">
        <f t="shared" si="64"/>
        <v>5000</v>
      </c>
      <c r="K229" s="13">
        <f t="shared" si="64"/>
        <v>5000</v>
      </c>
    </row>
    <row r="230" spans="1:11" x14ac:dyDescent="0.25">
      <c r="C230" s="145" t="s">
        <v>9</v>
      </c>
      <c r="D230" s="145"/>
      <c r="E230" s="145" t="s">
        <v>10</v>
      </c>
      <c r="F230" s="145"/>
      <c r="G230" s="13">
        <v>0</v>
      </c>
      <c r="H230" s="13">
        <v>0</v>
      </c>
      <c r="I230" s="13">
        <v>5000</v>
      </c>
      <c r="J230" s="13">
        <v>5000</v>
      </c>
      <c r="K230" s="13">
        <v>5000</v>
      </c>
    </row>
    <row r="231" spans="1:11" ht="12.75" customHeight="1" x14ac:dyDescent="0.25">
      <c r="A231" s="9"/>
      <c r="B231" s="147" t="s">
        <v>287</v>
      </c>
      <c r="C231" s="147"/>
      <c r="D231" s="147"/>
      <c r="E231" s="147"/>
      <c r="F231" s="147"/>
      <c r="G231" s="99">
        <f>G232+G235</f>
        <v>0</v>
      </c>
      <c r="H231" s="99">
        <f>H232+H235</f>
        <v>0</v>
      </c>
      <c r="I231" s="99">
        <f>I232+I235</f>
        <v>30000</v>
      </c>
      <c r="J231" s="99">
        <f>J232+J235</f>
        <v>30000</v>
      </c>
      <c r="K231" s="99">
        <f>K232+K235</f>
        <v>30000</v>
      </c>
    </row>
    <row r="232" spans="1:11" ht="12.75" customHeight="1" x14ac:dyDescent="0.25">
      <c r="A232" s="10"/>
      <c r="B232" s="148" t="s">
        <v>39</v>
      </c>
      <c r="C232" s="148"/>
      <c r="D232" s="148"/>
      <c r="E232" s="148"/>
      <c r="F232" s="148"/>
      <c r="G232" s="11">
        <f t="shared" ref="G232:K233" si="65">G233</f>
        <v>0</v>
      </c>
      <c r="H232" s="11">
        <f t="shared" si="65"/>
        <v>0</v>
      </c>
      <c r="I232" s="11">
        <f t="shared" si="65"/>
        <v>10000</v>
      </c>
      <c r="J232" s="11">
        <f t="shared" si="65"/>
        <v>10000</v>
      </c>
      <c r="K232" s="11">
        <f t="shared" si="65"/>
        <v>10000</v>
      </c>
    </row>
    <row r="233" spans="1:11" x14ac:dyDescent="0.25">
      <c r="C233" s="145" t="s">
        <v>5</v>
      </c>
      <c r="D233" s="145"/>
      <c r="E233" s="145" t="s">
        <v>6</v>
      </c>
      <c r="F233" s="145"/>
      <c r="G233" s="13">
        <f t="shared" si="65"/>
        <v>0</v>
      </c>
      <c r="H233" s="13">
        <f t="shared" si="65"/>
        <v>0</v>
      </c>
      <c r="I233" s="13">
        <f t="shared" si="65"/>
        <v>10000</v>
      </c>
      <c r="J233" s="13">
        <f t="shared" si="65"/>
        <v>10000</v>
      </c>
      <c r="K233" s="13">
        <f t="shared" si="65"/>
        <v>10000</v>
      </c>
    </row>
    <row r="234" spans="1:11" x14ac:dyDescent="0.25">
      <c r="C234" s="145" t="s">
        <v>9</v>
      </c>
      <c r="D234" s="145"/>
      <c r="E234" s="145" t="s">
        <v>10</v>
      </c>
      <c r="F234" s="145"/>
      <c r="G234" s="13">
        <v>0</v>
      </c>
      <c r="H234" s="13">
        <v>0</v>
      </c>
      <c r="I234" s="13">
        <v>10000</v>
      </c>
      <c r="J234" s="13">
        <v>10000</v>
      </c>
      <c r="K234" s="13">
        <v>10000</v>
      </c>
    </row>
    <row r="235" spans="1:11" ht="12.75" customHeight="1" x14ac:dyDescent="0.25">
      <c r="A235" s="10"/>
      <c r="B235" s="148" t="s">
        <v>31</v>
      </c>
      <c r="C235" s="148"/>
      <c r="D235" s="148"/>
      <c r="E235" s="148"/>
      <c r="F235" s="148"/>
      <c r="G235" s="11">
        <f t="shared" ref="G235:K236" si="66">G236</f>
        <v>0</v>
      </c>
      <c r="H235" s="11">
        <f t="shared" si="66"/>
        <v>0</v>
      </c>
      <c r="I235" s="11">
        <f t="shared" si="66"/>
        <v>20000</v>
      </c>
      <c r="J235" s="11">
        <f t="shared" si="66"/>
        <v>20000</v>
      </c>
      <c r="K235" s="11">
        <f t="shared" si="66"/>
        <v>20000</v>
      </c>
    </row>
    <row r="236" spans="1:11" x14ac:dyDescent="0.25">
      <c r="C236" s="145" t="s">
        <v>5</v>
      </c>
      <c r="D236" s="145"/>
      <c r="E236" s="145" t="s">
        <v>6</v>
      </c>
      <c r="F236" s="145"/>
      <c r="G236" s="13">
        <f t="shared" si="66"/>
        <v>0</v>
      </c>
      <c r="H236" s="13">
        <f t="shared" si="66"/>
        <v>0</v>
      </c>
      <c r="I236" s="13">
        <f t="shared" si="66"/>
        <v>20000</v>
      </c>
      <c r="J236" s="13">
        <f t="shared" si="66"/>
        <v>20000</v>
      </c>
      <c r="K236" s="13">
        <f t="shared" si="66"/>
        <v>20000</v>
      </c>
    </row>
    <row r="237" spans="1:11" x14ac:dyDescent="0.25">
      <c r="C237" s="145" t="s">
        <v>9</v>
      </c>
      <c r="D237" s="145"/>
      <c r="E237" s="145" t="s">
        <v>10</v>
      </c>
      <c r="F237" s="145"/>
      <c r="G237" s="13">
        <v>0</v>
      </c>
      <c r="H237" s="13">
        <v>0</v>
      </c>
      <c r="I237" s="13">
        <v>20000</v>
      </c>
      <c r="J237" s="13">
        <v>20000</v>
      </c>
      <c r="K237" s="13">
        <v>20000</v>
      </c>
    </row>
    <row r="238" spans="1:11" ht="12.75" customHeight="1" x14ac:dyDescent="0.25">
      <c r="A238" s="9"/>
      <c r="B238" s="147" t="s">
        <v>279</v>
      </c>
      <c r="C238" s="147"/>
      <c r="D238" s="147"/>
      <c r="E238" s="147"/>
      <c r="F238" s="147"/>
      <c r="G238" s="99">
        <f>G239+G242</f>
        <v>0</v>
      </c>
      <c r="H238" s="99">
        <f>H239+H242</f>
        <v>0</v>
      </c>
      <c r="I238" s="99">
        <f>I239+I242</f>
        <v>5000</v>
      </c>
      <c r="J238" s="99">
        <f>J239+J242</f>
        <v>6000</v>
      </c>
      <c r="K238" s="99">
        <f>K239+K242</f>
        <v>6000</v>
      </c>
    </row>
    <row r="239" spans="1:11" ht="12.75" customHeight="1" x14ac:dyDescent="0.25">
      <c r="A239" s="10"/>
      <c r="B239" s="148" t="s">
        <v>39</v>
      </c>
      <c r="C239" s="148"/>
      <c r="D239" s="148"/>
      <c r="E239" s="148"/>
      <c r="F239" s="148"/>
      <c r="G239" s="11">
        <f t="shared" ref="G239:K240" si="67">G240</f>
        <v>0</v>
      </c>
      <c r="H239" s="11">
        <f t="shared" si="67"/>
        <v>0</v>
      </c>
      <c r="I239" s="11">
        <f t="shared" si="67"/>
        <v>1000</v>
      </c>
      <c r="J239" s="11">
        <f t="shared" si="67"/>
        <v>1000</v>
      </c>
      <c r="K239" s="11">
        <f t="shared" si="67"/>
        <v>1000</v>
      </c>
    </row>
    <row r="240" spans="1:11" x14ac:dyDescent="0.25">
      <c r="C240" s="145" t="s">
        <v>5</v>
      </c>
      <c r="D240" s="145"/>
      <c r="E240" s="145" t="s">
        <v>6</v>
      </c>
      <c r="F240" s="145"/>
      <c r="G240" s="13">
        <f t="shared" si="67"/>
        <v>0</v>
      </c>
      <c r="H240" s="13">
        <f t="shared" si="67"/>
        <v>0</v>
      </c>
      <c r="I240" s="13">
        <f t="shared" si="67"/>
        <v>1000</v>
      </c>
      <c r="J240" s="13">
        <f t="shared" si="67"/>
        <v>1000</v>
      </c>
      <c r="K240" s="13">
        <f t="shared" si="67"/>
        <v>1000</v>
      </c>
    </row>
    <row r="241" spans="1:11" x14ac:dyDescent="0.25">
      <c r="C241" s="145" t="s">
        <v>9</v>
      </c>
      <c r="D241" s="145"/>
      <c r="E241" s="145" t="s">
        <v>10</v>
      </c>
      <c r="F241" s="145"/>
      <c r="G241" s="13">
        <v>0</v>
      </c>
      <c r="H241" s="13">
        <v>0</v>
      </c>
      <c r="I241" s="13">
        <v>1000</v>
      </c>
      <c r="J241" s="13">
        <v>1000</v>
      </c>
      <c r="K241" s="13">
        <v>1000</v>
      </c>
    </row>
    <row r="242" spans="1:11" ht="12.75" customHeight="1" x14ac:dyDescent="0.25">
      <c r="A242" s="10"/>
      <c r="B242" s="148" t="s">
        <v>31</v>
      </c>
      <c r="C242" s="148"/>
      <c r="D242" s="148"/>
      <c r="E242" s="148"/>
      <c r="F242" s="148"/>
      <c r="G242" s="11">
        <f t="shared" ref="G242:K243" si="68">G243</f>
        <v>0</v>
      </c>
      <c r="H242" s="11">
        <f t="shared" si="68"/>
        <v>0</v>
      </c>
      <c r="I242" s="11">
        <f t="shared" si="68"/>
        <v>4000</v>
      </c>
      <c r="J242" s="11">
        <f t="shared" si="68"/>
        <v>5000</v>
      </c>
      <c r="K242" s="11">
        <f t="shared" si="68"/>
        <v>5000</v>
      </c>
    </row>
    <row r="243" spans="1:11" x14ac:dyDescent="0.25">
      <c r="C243" s="145" t="s">
        <v>5</v>
      </c>
      <c r="D243" s="145"/>
      <c r="E243" s="145" t="s">
        <v>6</v>
      </c>
      <c r="F243" s="145"/>
      <c r="G243" s="13">
        <f t="shared" si="68"/>
        <v>0</v>
      </c>
      <c r="H243" s="13">
        <f t="shared" si="68"/>
        <v>0</v>
      </c>
      <c r="I243" s="13">
        <f t="shared" si="68"/>
        <v>4000</v>
      </c>
      <c r="J243" s="13">
        <f t="shared" si="68"/>
        <v>5000</v>
      </c>
      <c r="K243" s="13">
        <f t="shared" si="68"/>
        <v>5000</v>
      </c>
    </row>
    <row r="244" spans="1:11" x14ac:dyDescent="0.25">
      <c r="C244" s="145" t="s">
        <v>9</v>
      </c>
      <c r="D244" s="145"/>
      <c r="E244" s="145" t="s">
        <v>10</v>
      </c>
      <c r="F244" s="145"/>
      <c r="G244" s="13">
        <v>0</v>
      </c>
      <c r="H244" s="13">
        <v>0</v>
      </c>
      <c r="I244" s="13">
        <v>4000</v>
      </c>
      <c r="J244" s="13">
        <v>5000</v>
      </c>
      <c r="K244" s="13">
        <v>5000</v>
      </c>
    </row>
    <row r="245" spans="1:11" x14ac:dyDescent="0.25">
      <c r="C245" s="12"/>
      <c r="D245" s="12"/>
      <c r="E245" s="12"/>
      <c r="F245" s="12"/>
      <c r="G245" s="13"/>
      <c r="H245" s="13"/>
      <c r="I245" s="13"/>
      <c r="J245" s="13"/>
      <c r="K245" s="13"/>
    </row>
    <row r="246" spans="1:11" ht="12.75" customHeight="1" x14ac:dyDescent="0.25">
      <c r="A246" s="7"/>
      <c r="B246" s="146" t="s">
        <v>67</v>
      </c>
      <c r="C246" s="146"/>
      <c r="D246" s="146"/>
      <c r="E246" s="146"/>
      <c r="F246" s="146"/>
      <c r="G246" s="8">
        <f>G247+G254</f>
        <v>11915</v>
      </c>
      <c r="H246" s="8">
        <f t="shared" ref="H246:K246" si="69">H247+H254</f>
        <v>40000</v>
      </c>
      <c r="I246" s="8">
        <f t="shared" si="69"/>
        <v>40000</v>
      </c>
      <c r="J246" s="8">
        <f t="shared" si="69"/>
        <v>50000</v>
      </c>
      <c r="K246" s="8">
        <f t="shared" si="69"/>
        <v>50000</v>
      </c>
    </row>
    <row r="247" spans="1:11" ht="12.75" customHeight="1" x14ac:dyDescent="0.25">
      <c r="A247" s="9"/>
      <c r="B247" s="147" t="s">
        <v>307</v>
      </c>
      <c r="C247" s="147"/>
      <c r="D247" s="147"/>
      <c r="E247" s="147"/>
      <c r="F247" s="147"/>
      <c r="G247" s="99">
        <f>G248+G251</f>
        <v>11915</v>
      </c>
      <c r="H247" s="99">
        <f>H248+H251</f>
        <v>29999.999999999996</v>
      </c>
      <c r="I247" s="99">
        <f>I248+I251</f>
        <v>30000</v>
      </c>
      <c r="J247" s="99">
        <f>J248+J251</f>
        <v>40000</v>
      </c>
      <c r="K247" s="99">
        <f>K248+K251</f>
        <v>40000</v>
      </c>
    </row>
    <row r="248" spans="1:11" ht="12.75" customHeight="1" x14ac:dyDescent="0.25">
      <c r="A248" s="10"/>
      <c r="B248" s="148" t="s">
        <v>31</v>
      </c>
      <c r="C248" s="148"/>
      <c r="D248" s="148"/>
      <c r="E248" s="148"/>
      <c r="F248" s="148"/>
      <c r="G248" s="11">
        <f t="shared" ref="G248:K249" si="70">G249</f>
        <v>11915</v>
      </c>
      <c r="H248" s="11">
        <f t="shared" si="70"/>
        <v>19999.999999999996</v>
      </c>
      <c r="I248" s="11">
        <f t="shared" si="70"/>
        <v>30000</v>
      </c>
      <c r="J248" s="11">
        <f t="shared" si="70"/>
        <v>30000</v>
      </c>
      <c r="K248" s="11">
        <f t="shared" si="70"/>
        <v>30000</v>
      </c>
    </row>
    <row r="249" spans="1:11" x14ac:dyDescent="0.25">
      <c r="C249" s="145" t="s">
        <v>16</v>
      </c>
      <c r="D249" s="145"/>
      <c r="E249" s="145" t="s">
        <v>32</v>
      </c>
      <c r="F249" s="145"/>
      <c r="G249" s="13">
        <f t="shared" si="70"/>
        <v>11915</v>
      </c>
      <c r="H249" s="13">
        <f t="shared" si="70"/>
        <v>19999.999999999996</v>
      </c>
      <c r="I249" s="13">
        <f t="shared" si="70"/>
        <v>30000</v>
      </c>
      <c r="J249" s="13">
        <f t="shared" si="70"/>
        <v>30000</v>
      </c>
      <c r="K249" s="13">
        <f t="shared" si="70"/>
        <v>30000</v>
      </c>
    </row>
    <row r="250" spans="1:11" x14ac:dyDescent="0.25">
      <c r="C250" s="145" t="s">
        <v>17</v>
      </c>
      <c r="D250" s="145"/>
      <c r="E250" s="145" t="s">
        <v>33</v>
      </c>
      <c r="F250" s="145"/>
      <c r="G250" s="13">
        <v>11915</v>
      </c>
      <c r="H250" s="13">
        <v>19999.999999999996</v>
      </c>
      <c r="I250" s="13">
        <v>30000</v>
      </c>
      <c r="J250" s="13">
        <v>30000</v>
      </c>
      <c r="K250" s="13">
        <v>30000</v>
      </c>
    </row>
    <row r="251" spans="1:11" ht="12.75" customHeight="1" x14ac:dyDescent="0.25">
      <c r="A251" s="10"/>
      <c r="B251" s="148" t="s">
        <v>42</v>
      </c>
      <c r="C251" s="148"/>
      <c r="D251" s="148"/>
      <c r="E251" s="148"/>
      <c r="F251" s="148"/>
      <c r="G251" s="11">
        <f t="shared" ref="G251:K252" si="71">G252</f>
        <v>0</v>
      </c>
      <c r="H251" s="11">
        <f t="shared" si="71"/>
        <v>10000</v>
      </c>
      <c r="I251" s="11">
        <f t="shared" si="71"/>
        <v>0</v>
      </c>
      <c r="J251" s="11">
        <f t="shared" si="71"/>
        <v>10000</v>
      </c>
      <c r="K251" s="11">
        <f t="shared" si="71"/>
        <v>10000</v>
      </c>
    </row>
    <row r="252" spans="1:11" x14ac:dyDescent="0.25">
      <c r="C252" s="145" t="s">
        <v>16</v>
      </c>
      <c r="D252" s="145"/>
      <c r="E252" s="145" t="s">
        <v>32</v>
      </c>
      <c r="F252" s="145"/>
      <c r="G252" s="13">
        <f t="shared" si="71"/>
        <v>0</v>
      </c>
      <c r="H252" s="13">
        <f t="shared" si="71"/>
        <v>10000</v>
      </c>
      <c r="I252" s="13">
        <f t="shared" si="71"/>
        <v>0</v>
      </c>
      <c r="J252" s="13">
        <f t="shared" si="71"/>
        <v>10000</v>
      </c>
      <c r="K252" s="13">
        <f t="shared" si="71"/>
        <v>10000</v>
      </c>
    </row>
    <row r="253" spans="1:11" x14ac:dyDescent="0.25">
      <c r="C253" s="145" t="s">
        <v>18</v>
      </c>
      <c r="D253" s="145"/>
      <c r="E253" s="145" t="s">
        <v>48</v>
      </c>
      <c r="F253" s="145"/>
      <c r="G253" s="13">
        <v>0</v>
      </c>
      <c r="H253" s="13">
        <v>10000</v>
      </c>
      <c r="I253" s="13">
        <v>0</v>
      </c>
      <c r="J253" s="13">
        <v>10000</v>
      </c>
      <c r="K253" s="13">
        <v>10000</v>
      </c>
    </row>
    <row r="254" spans="1:11" ht="12.75" customHeight="1" x14ac:dyDescent="0.25">
      <c r="A254" s="9"/>
      <c r="B254" s="147" t="s">
        <v>306</v>
      </c>
      <c r="C254" s="147"/>
      <c r="D254" s="147"/>
      <c r="E254" s="147"/>
      <c r="F254" s="147"/>
      <c r="G254" s="99">
        <f>G255+G258</f>
        <v>0</v>
      </c>
      <c r="H254" s="99">
        <f>H255+H258</f>
        <v>10000</v>
      </c>
      <c r="I254" s="99">
        <f>I255+I258</f>
        <v>10000</v>
      </c>
      <c r="J254" s="99">
        <f>J255+J258</f>
        <v>10000</v>
      </c>
      <c r="K254" s="99">
        <f>K255+K258</f>
        <v>10000</v>
      </c>
    </row>
    <row r="255" spans="1:11" ht="12.75" customHeight="1" x14ac:dyDescent="0.25">
      <c r="A255" s="10"/>
      <c r="B255" s="148" t="s">
        <v>31</v>
      </c>
      <c r="C255" s="148"/>
      <c r="D255" s="148"/>
      <c r="E255" s="148"/>
      <c r="F255" s="148"/>
      <c r="G255" s="11">
        <f t="shared" ref="G255:K256" si="72">G256</f>
        <v>0</v>
      </c>
      <c r="H255" s="11">
        <f t="shared" si="72"/>
        <v>5000</v>
      </c>
      <c r="I255" s="11">
        <f t="shared" si="72"/>
        <v>5000</v>
      </c>
      <c r="J255" s="11">
        <f t="shared" si="72"/>
        <v>5000</v>
      </c>
      <c r="K255" s="11">
        <f t="shared" si="72"/>
        <v>5000</v>
      </c>
    </row>
    <row r="256" spans="1:11" x14ac:dyDescent="0.25">
      <c r="C256" s="145" t="s">
        <v>16</v>
      </c>
      <c r="D256" s="145"/>
      <c r="E256" s="145" t="s">
        <v>32</v>
      </c>
      <c r="F256" s="145"/>
      <c r="G256" s="13">
        <f t="shared" si="72"/>
        <v>0</v>
      </c>
      <c r="H256" s="13">
        <f t="shared" si="72"/>
        <v>5000</v>
      </c>
      <c r="I256" s="13">
        <f t="shared" si="72"/>
        <v>5000</v>
      </c>
      <c r="J256" s="13">
        <f t="shared" si="72"/>
        <v>5000</v>
      </c>
      <c r="K256" s="13">
        <f t="shared" si="72"/>
        <v>5000</v>
      </c>
    </row>
    <row r="257" spans="1:11" x14ac:dyDescent="0.25">
      <c r="C257" s="145" t="s">
        <v>18</v>
      </c>
      <c r="D257" s="145"/>
      <c r="E257" s="145" t="s">
        <v>48</v>
      </c>
      <c r="F257" s="145"/>
      <c r="G257" s="13">
        <v>0</v>
      </c>
      <c r="H257" s="13">
        <v>5000</v>
      </c>
      <c r="I257" s="13">
        <v>5000</v>
      </c>
      <c r="J257" s="13">
        <v>5000</v>
      </c>
      <c r="K257" s="13">
        <v>5000</v>
      </c>
    </row>
    <row r="258" spans="1:11" ht="12.75" customHeight="1" x14ac:dyDescent="0.25">
      <c r="A258" s="10"/>
      <c r="B258" s="148" t="s">
        <v>42</v>
      </c>
      <c r="C258" s="148"/>
      <c r="D258" s="148"/>
      <c r="E258" s="148"/>
      <c r="F258" s="148"/>
      <c r="G258" s="11">
        <f t="shared" ref="G258:K259" si="73">G259</f>
        <v>0</v>
      </c>
      <c r="H258" s="11">
        <f t="shared" si="73"/>
        <v>5000</v>
      </c>
      <c r="I258" s="11">
        <f t="shared" si="73"/>
        <v>5000</v>
      </c>
      <c r="J258" s="11">
        <f t="shared" si="73"/>
        <v>5000</v>
      </c>
      <c r="K258" s="11">
        <f t="shared" si="73"/>
        <v>5000</v>
      </c>
    </row>
    <row r="259" spans="1:11" x14ac:dyDescent="0.25">
      <c r="C259" s="145" t="s">
        <v>16</v>
      </c>
      <c r="D259" s="145"/>
      <c r="E259" s="145" t="s">
        <v>32</v>
      </c>
      <c r="F259" s="145"/>
      <c r="G259" s="13">
        <f t="shared" si="73"/>
        <v>0</v>
      </c>
      <c r="H259" s="13">
        <f t="shared" si="73"/>
        <v>5000</v>
      </c>
      <c r="I259" s="13">
        <f t="shared" si="73"/>
        <v>5000</v>
      </c>
      <c r="J259" s="13">
        <f t="shared" si="73"/>
        <v>5000</v>
      </c>
      <c r="K259" s="13">
        <f t="shared" si="73"/>
        <v>5000</v>
      </c>
    </row>
    <row r="260" spans="1:11" x14ac:dyDescent="0.25">
      <c r="C260" s="145" t="s">
        <v>18</v>
      </c>
      <c r="D260" s="145"/>
      <c r="E260" s="145" t="s">
        <v>48</v>
      </c>
      <c r="F260" s="145"/>
      <c r="G260" s="13">
        <v>0</v>
      </c>
      <c r="H260" s="13">
        <v>5000</v>
      </c>
      <c r="I260" s="13">
        <v>5000</v>
      </c>
      <c r="J260" s="13">
        <v>5000</v>
      </c>
      <c r="K260" s="13">
        <v>5000</v>
      </c>
    </row>
    <row r="261" spans="1:11" x14ac:dyDescent="0.25">
      <c r="C261" s="12"/>
      <c r="D261" s="12"/>
      <c r="E261" s="12"/>
      <c r="F261" s="12"/>
      <c r="G261" s="13"/>
      <c r="H261" s="13"/>
      <c r="I261" s="13"/>
      <c r="J261" s="13"/>
      <c r="K261" s="13"/>
    </row>
    <row r="262" spans="1:11" ht="12.75" customHeight="1" x14ac:dyDescent="0.25">
      <c r="A262" s="7"/>
      <c r="B262" s="146" t="s">
        <v>68</v>
      </c>
      <c r="C262" s="146"/>
      <c r="D262" s="146"/>
      <c r="E262" s="146"/>
      <c r="F262" s="146"/>
      <c r="G262" s="8">
        <f t="shared" ref="G262:K265" si="74">G263</f>
        <v>1850</v>
      </c>
      <c r="H262" s="8">
        <f t="shared" si="74"/>
        <v>2600</v>
      </c>
      <c r="I262" s="8">
        <f t="shared" si="74"/>
        <v>5000</v>
      </c>
      <c r="J262" s="8">
        <f t="shared" si="74"/>
        <v>5000</v>
      </c>
      <c r="K262" s="8">
        <f t="shared" si="74"/>
        <v>5000</v>
      </c>
    </row>
    <row r="263" spans="1:11" ht="12.75" customHeight="1" x14ac:dyDescent="0.25">
      <c r="A263" s="9"/>
      <c r="B263" s="147" t="s">
        <v>69</v>
      </c>
      <c r="C263" s="147"/>
      <c r="D263" s="147"/>
      <c r="E263" s="147"/>
      <c r="F263" s="147"/>
      <c r="G263" s="99">
        <f t="shared" si="74"/>
        <v>1850</v>
      </c>
      <c r="H263" s="99">
        <f t="shared" si="74"/>
        <v>2600</v>
      </c>
      <c r="I263" s="99">
        <f t="shared" si="74"/>
        <v>5000</v>
      </c>
      <c r="J263" s="99">
        <f t="shared" si="74"/>
        <v>5000</v>
      </c>
      <c r="K263" s="99">
        <f t="shared" si="74"/>
        <v>5000</v>
      </c>
    </row>
    <row r="264" spans="1:11" ht="12.75" customHeight="1" x14ac:dyDescent="0.25">
      <c r="A264" s="10"/>
      <c r="B264" s="148" t="s">
        <v>42</v>
      </c>
      <c r="C264" s="148"/>
      <c r="D264" s="148"/>
      <c r="E264" s="148"/>
      <c r="F264" s="148"/>
      <c r="G264" s="11">
        <f t="shared" si="74"/>
        <v>1850</v>
      </c>
      <c r="H264" s="11">
        <f t="shared" si="74"/>
        <v>2600</v>
      </c>
      <c r="I264" s="11">
        <f t="shared" si="74"/>
        <v>5000</v>
      </c>
      <c r="J264" s="11">
        <f t="shared" si="74"/>
        <v>5000</v>
      </c>
      <c r="K264" s="11">
        <f t="shared" si="74"/>
        <v>5000</v>
      </c>
    </row>
    <row r="265" spans="1:11" x14ac:dyDescent="0.25">
      <c r="C265" s="145" t="s">
        <v>5</v>
      </c>
      <c r="D265" s="145"/>
      <c r="E265" s="145" t="s">
        <v>6</v>
      </c>
      <c r="F265" s="145"/>
      <c r="G265" s="13">
        <f t="shared" si="74"/>
        <v>1850</v>
      </c>
      <c r="H265" s="13">
        <f t="shared" si="74"/>
        <v>2600</v>
      </c>
      <c r="I265" s="13">
        <f t="shared" si="74"/>
        <v>5000</v>
      </c>
      <c r="J265" s="13">
        <f t="shared" si="74"/>
        <v>5000</v>
      </c>
      <c r="K265" s="13">
        <f t="shared" si="74"/>
        <v>5000</v>
      </c>
    </row>
    <row r="266" spans="1:11" x14ac:dyDescent="0.25">
      <c r="C266" s="145" t="s">
        <v>14</v>
      </c>
      <c r="D266" s="145"/>
      <c r="E266" s="145" t="s">
        <v>15</v>
      </c>
      <c r="F266" s="145"/>
      <c r="G266" s="13">
        <v>1850</v>
      </c>
      <c r="H266" s="13">
        <v>2600</v>
      </c>
      <c r="I266" s="13">
        <v>5000</v>
      </c>
      <c r="J266" s="13">
        <v>5000</v>
      </c>
      <c r="K266" s="13">
        <v>5000</v>
      </c>
    </row>
    <row r="267" spans="1:11" ht="12.75" customHeight="1" x14ac:dyDescent="0.25">
      <c r="A267" s="7"/>
      <c r="B267" s="146" t="s">
        <v>70</v>
      </c>
      <c r="C267" s="146"/>
      <c r="D267" s="146"/>
      <c r="E267" s="146"/>
      <c r="F267" s="146"/>
      <c r="G267" s="8">
        <f>G268+G272</f>
        <v>33089.78</v>
      </c>
      <c r="H267" s="8">
        <f>H268+H272</f>
        <v>16600</v>
      </c>
      <c r="I267" s="8">
        <f>I268+I272</f>
        <v>17500</v>
      </c>
      <c r="J267" s="8">
        <f>J268+J272</f>
        <v>17500</v>
      </c>
      <c r="K267" s="8">
        <f>K268+K272</f>
        <v>17500</v>
      </c>
    </row>
    <row r="268" spans="1:11" ht="12.75" customHeight="1" x14ac:dyDescent="0.25">
      <c r="A268" s="9"/>
      <c r="B268" s="147" t="s">
        <v>71</v>
      </c>
      <c r="C268" s="147"/>
      <c r="D268" s="147"/>
      <c r="E268" s="147"/>
      <c r="F268" s="147"/>
      <c r="G268" s="99">
        <f t="shared" ref="G268:K270" si="75">G269</f>
        <v>25519.63</v>
      </c>
      <c r="H268" s="99">
        <f t="shared" si="75"/>
        <v>10000</v>
      </c>
      <c r="I268" s="99">
        <f t="shared" si="75"/>
        <v>10000</v>
      </c>
      <c r="J268" s="99">
        <f t="shared" si="75"/>
        <v>10000</v>
      </c>
      <c r="K268" s="99">
        <f t="shared" si="75"/>
        <v>10000</v>
      </c>
    </row>
    <row r="269" spans="1:11" ht="12.75" customHeight="1" x14ac:dyDescent="0.25">
      <c r="A269" s="10"/>
      <c r="B269" s="148" t="s">
        <v>42</v>
      </c>
      <c r="C269" s="148"/>
      <c r="D269" s="148"/>
      <c r="E269" s="148"/>
      <c r="F269" s="148"/>
      <c r="G269" s="11">
        <f t="shared" si="75"/>
        <v>25519.63</v>
      </c>
      <c r="H269" s="11">
        <f t="shared" si="75"/>
        <v>10000</v>
      </c>
      <c r="I269" s="11">
        <f t="shared" si="75"/>
        <v>10000</v>
      </c>
      <c r="J269" s="11">
        <f t="shared" si="75"/>
        <v>10000</v>
      </c>
      <c r="K269" s="11">
        <f t="shared" si="75"/>
        <v>10000</v>
      </c>
    </row>
    <row r="270" spans="1:11" x14ac:dyDescent="0.25">
      <c r="C270" s="145" t="s">
        <v>5</v>
      </c>
      <c r="D270" s="145"/>
      <c r="E270" s="145" t="s">
        <v>6</v>
      </c>
      <c r="F270" s="145"/>
      <c r="G270" s="13">
        <f t="shared" si="75"/>
        <v>25519.63</v>
      </c>
      <c r="H270" s="13">
        <f t="shared" si="75"/>
        <v>10000</v>
      </c>
      <c r="I270" s="13">
        <f t="shared" si="75"/>
        <v>10000</v>
      </c>
      <c r="J270" s="13">
        <f t="shared" si="75"/>
        <v>10000</v>
      </c>
      <c r="K270" s="13">
        <f t="shared" si="75"/>
        <v>10000</v>
      </c>
    </row>
    <row r="271" spans="1:11" x14ac:dyDescent="0.25">
      <c r="C271" s="145" t="s">
        <v>13</v>
      </c>
      <c r="D271" s="145"/>
      <c r="E271" s="149" t="s">
        <v>72</v>
      </c>
      <c r="F271" s="149"/>
      <c r="G271" s="13">
        <v>25519.63</v>
      </c>
      <c r="H271" s="13">
        <v>10000</v>
      </c>
      <c r="I271" s="13">
        <v>10000</v>
      </c>
      <c r="J271" s="13">
        <v>10000</v>
      </c>
      <c r="K271" s="13">
        <v>10000</v>
      </c>
    </row>
    <row r="272" spans="1:11" ht="12.75" customHeight="1" x14ac:dyDescent="0.25">
      <c r="A272" s="9"/>
      <c r="B272" s="147" t="s">
        <v>73</v>
      </c>
      <c r="C272" s="147"/>
      <c r="D272" s="147"/>
      <c r="E272" s="147"/>
      <c r="F272" s="147"/>
      <c r="G272" s="99">
        <f t="shared" ref="G272:K274" si="76">G273</f>
        <v>7570.15</v>
      </c>
      <c r="H272" s="99">
        <f t="shared" si="76"/>
        <v>6600</v>
      </c>
      <c r="I272" s="99">
        <f t="shared" si="76"/>
        <v>7500</v>
      </c>
      <c r="J272" s="99">
        <f t="shared" si="76"/>
        <v>7500</v>
      </c>
      <c r="K272" s="99">
        <f t="shared" si="76"/>
        <v>7500</v>
      </c>
    </row>
    <row r="273" spans="1:11" ht="12.75" customHeight="1" x14ac:dyDescent="0.25">
      <c r="A273" s="10"/>
      <c r="B273" s="148" t="s">
        <v>42</v>
      </c>
      <c r="C273" s="148"/>
      <c r="D273" s="148"/>
      <c r="E273" s="148"/>
      <c r="F273" s="148"/>
      <c r="G273" s="11">
        <f t="shared" si="76"/>
        <v>7570.15</v>
      </c>
      <c r="H273" s="11">
        <f t="shared" si="76"/>
        <v>6600</v>
      </c>
      <c r="I273" s="11">
        <f t="shared" si="76"/>
        <v>7500</v>
      </c>
      <c r="J273" s="11">
        <f t="shared" si="76"/>
        <v>7500</v>
      </c>
      <c r="K273" s="11">
        <f t="shared" si="76"/>
        <v>7500</v>
      </c>
    </row>
    <row r="274" spans="1:11" x14ac:dyDescent="0.25">
      <c r="C274" s="145" t="s">
        <v>5</v>
      </c>
      <c r="D274" s="145"/>
      <c r="E274" s="145" t="s">
        <v>6</v>
      </c>
      <c r="F274" s="145"/>
      <c r="G274" s="13">
        <f t="shared" si="76"/>
        <v>7570.15</v>
      </c>
      <c r="H274" s="13">
        <f t="shared" si="76"/>
        <v>6600</v>
      </c>
      <c r="I274" s="13">
        <f t="shared" si="76"/>
        <v>7500</v>
      </c>
      <c r="J274" s="13">
        <f t="shared" si="76"/>
        <v>7500</v>
      </c>
      <c r="K274" s="13">
        <f t="shared" si="76"/>
        <v>7500</v>
      </c>
    </row>
    <row r="275" spans="1:11" ht="20.25" customHeight="1" x14ac:dyDescent="0.25">
      <c r="C275" s="12" t="s">
        <v>13</v>
      </c>
      <c r="D275" s="12"/>
      <c r="E275" s="14" t="s">
        <v>72</v>
      </c>
      <c r="F275" s="14"/>
      <c r="G275" s="13">
        <v>7570.15</v>
      </c>
      <c r="H275" s="13">
        <v>6600</v>
      </c>
      <c r="I275" s="13">
        <v>7500</v>
      </c>
      <c r="J275" s="13">
        <v>7500</v>
      </c>
      <c r="K275" s="13">
        <v>7500</v>
      </c>
    </row>
    <row r="276" spans="1:11" ht="12.75" customHeight="1" x14ac:dyDescent="0.25">
      <c r="A276" s="7"/>
      <c r="B276" s="146" t="s">
        <v>74</v>
      </c>
      <c r="C276" s="146"/>
      <c r="D276" s="146"/>
      <c r="E276" s="146"/>
      <c r="F276" s="146"/>
      <c r="G276" s="8">
        <f>G277+G281</f>
        <v>5050</v>
      </c>
      <c r="H276" s="8">
        <f>H277+H281</f>
        <v>7260</v>
      </c>
      <c r="I276" s="8">
        <f>I277+I281</f>
        <v>3500</v>
      </c>
      <c r="J276" s="8">
        <f>J277+J281</f>
        <v>3500</v>
      </c>
      <c r="K276" s="8">
        <f>K277+K281</f>
        <v>3500</v>
      </c>
    </row>
    <row r="277" spans="1:11" ht="12.75" customHeight="1" x14ac:dyDescent="0.25">
      <c r="A277" s="9"/>
      <c r="B277" s="147" t="s">
        <v>75</v>
      </c>
      <c r="C277" s="147"/>
      <c r="D277" s="147"/>
      <c r="E277" s="147"/>
      <c r="F277" s="147"/>
      <c r="G277" s="99">
        <f t="shared" ref="G277:K279" si="77">G278</f>
        <v>1200</v>
      </c>
      <c r="H277" s="99">
        <f t="shared" si="77"/>
        <v>6600</v>
      </c>
      <c r="I277" s="99">
        <f t="shared" si="77"/>
        <v>3000</v>
      </c>
      <c r="J277" s="99">
        <f t="shared" si="77"/>
        <v>3000</v>
      </c>
      <c r="K277" s="99">
        <f t="shared" si="77"/>
        <v>3000</v>
      </c>
    </row>
    <row r="278" spans="1:11" ht="12.75" customHeight="1" x14ac:dyDescent="0.25">
      <c r="A278" s="10"/>
      <c r="B278" s="148" t="s">
        <v>42</v>
      </c>
      <c r="C278" s="148"/>
      <c r="D278" s="148"/>
      <c r="E278" s="148"/>
      <c r="F278" s="148"/>
      <c r="G278" s="11">
        <f t="shared" si="77"/>
        <v>1200</v>
      </c>
      <c r="H278" s="11">
        <f t="shared" si="77"/>
        <v>6600</v>
      </c>
      <c r="I278" s="11">
        <f t="shared" si="77"/>
        <v>3000</v>
      </c>
      <c r="J278" s="11">
        <f t="shared" si="77"/>
        <v>3000</v>
      </c>
      <c r="K278" s="11">
        <f t="shared" si="77"/>
        <v>3000</v>
      </c>
    </row>
    <row r="279" spans="1:11" x14ac:dyDescent="0.25">
      <c r="C279" s="145" t="s">
        <v>5</v>
      </c>
      <c r="D279" s="145"/>
      <c r="E279" s="145" t="s">
        <v>6</v>
      </c>
      <c r="F279" s="145"/>
      <c r="G279" s="13">
        <f t="shared" si="77"/>
        <v>1200</v>
      </c>
      <c r="H279" s="13">
        <f t="shared" si="77"/>
        <v>6600</v>
      </c>
      <c r="I279" s="13">
        <f t="shared" si="77"/>
        <v>3000</v>
      </c>
      <c r="J279" s="13">
        <f t="shared" si="77"/>
        <v>3000</v>
      </c>
      <c r="K279" s="13">
        <f t="shared" si="77"/>
        <v>3000</v>
      </c>
    </row>
    <row r="280" spans="1:11" x14ac:dyDescent="0.25">
      <c r="C280" s="145" t="s">
        <v>14</v>
      </c>
      <c r="D280" s="145"/>
      <c r="E280" s="145" t="s">
        <v>15</v>
      </c>
      <c r="F280" s="145"/>
      <c r="G280" s="13">
        <v>1200</v>
      </c>
      <c r="H280" s="13">
        <v>6600</v>
      </c>
      <c r="I280" s="13">
        <v>3000</v>
      </c>
      <c r="J280" s="13">
        <v>3000</v>
      </c>
      <c r="K280" s="13">
        <v>3000</v>
      </c>
    </row>
    <row r="281" spans="1:11" ht="12.75" customHeight="1" x14ac:dyDescent="0.25">
      <c r="A281" s="9"/>
      <c r="B281" s="147" t="s">
        <v>76</v>
      </c>
      <c r="C281" s="147"/>
      <c r="D281" s="147"/>
      <c r="E281" s="147"/>
      <c r="F281" s="147"/>
      <c r="G281" s="99">
        <f t="shared" ref="G281:K283" si="78">G282</f>
        <v>3850</v>
      </c>
      <c r="H281" s="99">
        <f t="shared" si="78"/>
        <v>660</v>
      </c>
      <c r="I281" s="99">
        <f t="shared" si="78"/>
        <v>500</v>
      </c>
      <c r="J281" s="99">
        <f t="shared" si="78"/>
        <v>500</v>
      </c>
      <c r="K281" s="99">
        <f t="shared" si="78"/>
        <v>500</v>
      </c>
    </row>
    <row r="282" spans="1:11" ht="12.75" customHeight="1" x14ac:dyDescent="0.25">
      <c r="A282" s="10"/>
      <c r="B282" s="148" t="s">
        <v>42</v>
      </c>
      <c r="C282" s="148"/>
      <c r="D282" s="148"/>
      <c r="E282" s="148"/>
      <c r="F282" s="148"/>
      <c r="G282" s="11">
        <f t="shared" si="78"/>
        <v>3850</v>
      </c>
      <c r="H282" s="11">
        <f t="shared" si="78"/>
        <v>660</v>
      </c>
      <c r="I282" s="11">
        <f t="shared" si="78"/>
        <v>500</v>
      </c>
      <c r="J282" s="11">
        <f t="shared" si="78"/>
        <v>500</v>
      </c>
      <c r="K282" s="11">
        <f t="shared" si="78"/>
        <v>500</v>
      </c>
    </row>
    <row r="283" spans="1:11" x14ac:dyDescent="0.25">
      <c r="C283" s="145" t="s">
        <v>5</v>
      </c>
      <c r="D283" s="145"/>
      <c r="E283" s="145" t="s">
        <v>6</v>
      </c>
      <c r="F283" s="145"/>
      <c r="G283" s="13">
        <f t="shared" si="78"/>
        <v>3850</v>
      </c>
      <c r="H283" s="13">
        <f t="shared" si="78"/>
        <v>660</v>
      </c>
      <c r="I283" s="13">
        <f t="shared" si="78"/>
        <v>500</v>
      </c>
      <c r="J283" s="13">
        <f t="shared" si="78"/>
        <v>500</v>
      </c>
      <c r="K283" s="13">
        <f t="shared" si="78"/>
        <v>500</v>
      </c>
    </row>
    <row r="284" spans="1:11" x14ac:dyDescent="0.25">
      <c r="C284" s="145" t="s">
        <v>14</v>
      </c>
      <c r="D284" s="145"/>
      <c r="E284" s="145" t="s">
        <v>15</v>
      </c>
      <c r="F284" s="145"/>
      <c r="G284" s="13">
        <v>3850</v>
      </c>
      <c r="H284" s="13">
        <v>660</v>
      </c>
      <c r="I284" s="13">
        <v>500</v>
      </c>
      <c r="J284" s="13">
        <v>500</v>
      </c>
      <c r="K284" s="13">
        <v>500</v>
      </c>
    </row>
    <row r="285" spans="1:11" ht="12.75" customHeight="1" x14ac:dyDescent="0.25">
      <c r="A285" s="7"/>
      <c r="B285" s="146" t="s">
        <v>77</v>
      </c>
      <c r="C285" s="146"/>
      <c r="D285" s="146"/>
      <c r="E285" s="146"/>
      <c r="F285" s="146"/>
      <c r="G285" s="8">
        <f t="shared" ref="G285:K286" si="79">G286</f>
        <v>3898.75</v>
      </c>
      <c r="H285" s="8">
        <f t="shared" si="79"/>
        <v>0</v>
      </c>
      <c r="I285" s="8">
        <f t="shared" si="79"/>
        <v>0</v>
      </c>
      <c r="J285" s="8">
        <f t="shared" si="79"/>
        <v>0</v>
      </c>
      <c r="K285" s="8">
        <f t="shared" si="79"/>
        <v>0</v>
      </c>
    </row>
    <row r="286" spans="1:11" ht="12.75" customHeight="1" x14ac:dyDescent="0.25">
      <c r="A286" s="9"/>
      <c r="B286" s="147" t="s">
        <v>78</v>
      </c>
      <c r="C286" s="147"/>
      <c r="D286" s="147"/>
      <c r="E286" s="147"/>
      <c r="F286" s="147"/>
      <c r="G286" s="99">
        <f t="shared" si="79"/>
        <v>3898.75</v>
      </c>
      <c r="H286" s="99">
        <f t="shared" si="79"/>
        <v>0</v>
      </c>
      <c r="I286" s="99">
        <f t="shared" si="79"/>
        <v>0</v>
      </c>
      <c r="J286" s="99">
        <f t="shared" si="79"/>
        <v>0</v>
      </c>
      <c r="K286" s="99">
        <f t="shared" si="79"/>
        <v>0</v>
      </c>
    </row>
    <row r="287" spans="1:11" ht="12.75" customHeight="1" x14ac:dyDescent="0.25">
      <c r="A287" s="10"/>
      <c r="B287" s="148" t="s">
        <v>42</v>
      </c>
      <c r="C287" s="148"/>
      <c r="D287" s="148"/>
      <c r="E287" s="148"/>
      <c r="F287" s="148"/>
      <c r="G287" s="11">
        <f t="shared" ref="G287:K288" si="80">G288</f>
        <v>3898.75</v>
      </c>
      <c r="H287" s="11">
        <f t="shared" si="80"/>
        <v>0</v>
      </c>
      <c r="I287" s="11">
        <f t="shared" si="80"/>
        <v>0</v>
      </c>
      <c r="J287" s="11">
        <f t="shared" si="80"/>
        <v>0</v>
      </c>
      <c r="K287" s="11">
        <f t="shared" si="80"/>
        <v>0</v>
      </c>
    </row>
    <row r="288" spans="1:11" x14ac:dyDescent="0.25">
      <c r="C288" s="145" t="s">
        <v>5</v>
      </c>
      <c r="D288" s="145"/>
      <c r="E288" s="145" t="s">
        <v>6</v>
      </c>
      <c r="F288" s="145"/>
      <c r="G288" s="13">
        <f t="shared" si="80"/>
        <v>3898.75</v>
      </c>
      <c r="H288" s="13">
        <f t="shared" si="80"/>
        <v>0</v>
      </c>
      <c r="I288" s="13">
        <f t="shared" si="80"/>
        <v>0</v>
      </c>
      <c r="J288" s="13">
        <f t="shared" si="80"/>
        <v>0</v>
      </c>
      <c r="K288" s="13">
        <f t="shared" si="80"/>
        <v>0</v>
      </c>
    </row>
    <row r="289" spans="1:11" x14ac:dyDescent="0.25">
      <c r="C289" s="145" t="s">
        <v>9</v>
      </c>
      <c r="D289" s="145"/>
      <c r="E289" s="145" t="s">
        <v>10</v>
      </c>
      <c r="F289" s="145"/>
      <c r="G289" s="13">
        <v>3898.75</v>
      </c>
      <c r="H289" s="13">
        <v>0</v>
      </c>
      <c r="I289" s="13">
        <v>0</v>
      </c>
      <c r="J289" s="13">
        <v>0</v>
      </c>
      <c r="K289" s="13">
        <v>0</v>
      </c>
    </row>
    <row r="290" spans="1:11" ht="12.75" customHeight="1" x14ac:dyDescent="0.25">
      <c r="A290" s="7"/>
      <c r="B290" s="146" t="s">
        <v>280</v>
      </c>
      <c r="C290" s="146"/>
      <c r="D290" s="146"/>
      <c r="E290" s="146"/>
      <c r="F290" s="146"/>
      <c r="G290" s="8">
        <f>G291+G295</f>
        <v>700</v>
      </c>
      <c r="H290" s="8">
        <f t="shared" ref="H290:K290" si="81">H291+H295</f>
        <v>660</v>
      </c>
      <c r="I290" s="8">
        <f t="shared" si="81"/>
        <v>1300</v>
      </c>
      <c r="J290" s="8">
        <f t="shared" si="81"/>
        <v>1300</v>
      </c>
      <c r="K290" s="8">
        <f t="shared" si="81"/>
        <v>1300</v>
      </c>
    </row>
    <row r="291" spans="1:11" ht="12.75" customHeight="1" x14ac:dyDescent="0.25">
      <c r="A291" s="9"/>
      <c r="B291" s="147" t="s">
        <v>79</v>
      </c>
      <c r="C291" s="147"/>
      <c r="D291" s="147"/>
      <c r="E291" s="147"/>
      <c r="F291" s="147"/>
      <c r="G291" s="99">
        <f t="shared" ref="G291:K297" si="82">G292</f>
        <v>700</v>
      </c>
      <c r="H291" s="99">
        <f t="shared" si="82"/>
        <v>660</v>
      </c>
      <c r="I291" s="99">
        <f t="shared" si="82"/>
        <v>1000</v>
      </c>
      <c r="J291" s="99">
        <f t="shared" si="82"/>
        <v>1000</v>
      </c>
      <c r="K291" s="99">
        <f t="shared" si="82"/>
        <v>1000</v>
      </c>
    </row>
    <row r="292" spans="1:11" ht="12.75" customHeight="1" x14ac:dyDescent="0.25">
      <c r="A292" s="10"/>
      <c r="B292" s="148" t="s">
        <v>42</v>
      </c>
      <c r="C292" s="148"/>
      <c r="D292" s="148"/>
      <c r="E292" s="148"/>
      <c r="F292" s="148"/>
      <c r="G292" s="11">
        <f t="shared" si="82"/>
        <v>700</v>
      </c>
      <c r="H292" s="11">
        <f t="shared" si="82"/>
        <v>660</v>
      </c>
      <c r="I292" s="11">
        <f t="shared" si="82"/>
        <v>1000</v>
      </c>
      <c r="J292" s="11">
        <f t="shared" si="82"/>
        <v>1000</v>
      </c>
      <c r="K292" s="11">
        <f t="shared" si="82"/>
        <v>1000</v>
      </c>
    </row>
    <row r="293" spans="1:11" x14ac:dyDescent="0.25">
      <c r="C293" s="145" t="s">
        <v>5</v>
      </c>
      <c r="D293" s="145"/>
      <c r="E293" s="145" t="s">
        <v>6</v>
      </c>
      <c r="F293" s="145"/>
      <c r="G293" s="13">
        <f t="shared" si="82"/>
        <v>700</v>
      </c>
      <c r="H293" s="13">
        <f t="shared" si="82"/>
        <v>660</v>
      </c>
      <c r="I293" s="13">
        <f t="shared" si="82"/>
        <v>1000</v>
      </c>
      <c r="J293" s="13">
        <f t="shared" si="82"/>
        <v>1000</v>
      </c>
      <c r="K293" s="13">
        <f t="shared" si="82"/>
        <v>1000</v>
      </c>
    </row>
    <row r="294" spans="1:11" x14ac:dyDescent="0.25">
      <c r="C294" s="145" t="s">
        <v>14</v>
      </c>
      <c r="D294" s="145"/>
      <c r="E294" s="145" t="s">
        <v>15</v>
      </c>
      <c r="F294" s="145"/>
      <c r="G294" s="13">
        <v>700</v>
      </c>
      <c r="H294" s="13">
        <v>660</v>
      </c>
      <c r="I294" s="13">
        <v>1000</v>
      </c>
      <c r="J294" s="13">
        <v>1000</v>
      </c>
      <c r="K294" s="13">
        <v>1000</v>
      </c>
    </row>
    <row r="295" spans="1:11" ht="12.75" customHeight="1" x14ac:dyDescent="0.25">
      <c r="A295" s="9"/>
      <c r="B295" s="147" t="s">
        <v>281</v>
      </c>
      <c r="C295" s="147"/>
      <c r="D295" s="147"/>
      <c r="E295" s="147"/>
      <c r="F295" s="147"/>
      <c r="G295" s="99">
        <f t="shared" si="82"/>
        <v>0</v>
      </c>
      <c r="H295" s="99">
        <f t="shared" si="82"/>
        <v>0</v>
      </c>
      <c r="I295" s="99">
        <f t="shared" si="82"/>
        <v>300</v>
      </c>
      <c r="J295" s="99">
        <f t="shared" si="82"/>
        <v>300</v>
      </c>
      <c r="K295" s="99">
        <f t="shared" si="82"/>
        <v>300</v>
      </c>
    </row>
    <row r="296" spans="1:11" ht="12.75" customHeight="1" x14ac:dyDescent="0.25">
      <c r="A296" s="10"/>
      <c r="B296" s="148" t="s">
        <v>42</v>
      </c>
      <c r="C296" s="148"/>
      <c r="D296" s="148"/>
      <c r="E296" s="148"/>
      <c r="F296" s="148"/>
      <c r="G296" s="11">
        <f t="shared" si="82"/>
        <v>0</v>
      </c>
      <c r="H296" s="11">
        <f t="shared" si="82"/>
        <v>0</v>
      </c>
      <c r="I296" s="11">
        <f t="shared" si="82"/>
        <v>300</v>
      </c>
      <c r="J296" s="11">
        <f t="shared" si="82"/>
        <v>300</v>
      </c>
      <c r="K296" s="11">
        <f t="shared" si="82"/>
        <v>300</v>
      </c>
    </row>
    <row r="297" spans="1:11" x14ac:dyDescent="0.25">
      <c r="C297" s="145" t="s">
        <v>5</v>
      </c>
      <c r="D297" s="145"/>
      <c r="E297" s="145" t="s">
        <v>6</v>
      </c>
      <c r="F297" s="145"/>
      <c r="G297" s="13">
        <f t="shared" si="82"/>
        <v>0</v>
      </c>
      <c r="H297" s="13">
        <f t="shared" si="82"/>
        <v>0</v>
      </c>
      <c r="I297" s="13">
        <f t="shared" si="82"/>
        <v>300</v>
      </c>
      <c r="J297" s="13">
        <f t="shared" si="82"/>
        <v>300</v>
      </c>
      <c r="K297" s="13">
        <f t="shared" si="82"/>
        <v>300</v>
      </c>
    </row>
    <row r="298" spans="1:11" x14ac:dyDescent="0.25">
      <c r="C298" s="145" t="s">
        <v>14</v>
      </c>
      <c r="D298" s="145"/>
      <c r="E298" s="145" t="s">
        <v>15</v>
      </c>
      <c r="F298" s="145"/>
      <c r="G298" s="13">
        <v>0</v>
      </c>
      <c r="H298" s="13">
        <v>0</v>
      </c>
      <c r="I298" s="13">
        <v>300</v>
      </c>
      <c r="J298" s="13">
        <v>300</v>
      </c>
      <c r="K298" s="13">
        <v>300</v>
      </c>
    </row>
    <row r="299" spans="1:11" ht="12.75" customHeight="1" x14ac:dyDescent="0.25">
      <c r="A299" s="7"/>
      <c r="B299" s="146" t="s">
        <v>80</v>
      </c>
      <c r="C299" s="146"/>
      <c r="D299" s="146"/>
      <c r="E299" s="146"/>
      <c r="F299" s="146"/>
      <c r="G299" s="8">
        <f t="shared" ref="G299:K302" si="83">G300</f>
        <v>0</v>
      </c>
      <c r="H299" s="8">
        <f t="shared" si="83"/>
        <v>20000</v>
      </c>
      <c r="I299" s="8">
        <f t="shared" si="83"/>
        <v>20000</v>
      </c>
      <c r="J299" s="8">
        <f t="shared" si="83"/>
        <v>20000</v>
      </c>
      <c r="K299" s="8">
        <f t="shared" si="83"/>
        <v>20000</v>
      </c>
    </row>
    <row r="300" spans="1:11" ht="12.75" customHeight="1" x14ac:dyDescent="0.25">
      <c r="A300" s="9"/>
      <c r="B300" s="147" t="s">
        <v>81</v>
      </c>
      <c r="C300" s="147"/>
      <c r="D300" s="147"/>
      <c r="E300" s="147"/>
      <c r="F300" s="147"/>
      <c r="G300" s="99">
        <f t="shared" si="83"/>
        <v>0</v>
      </c>
      <c r="H300" s="99">
        <f t="shared" si="83"/>
        <v>20000</v>
      </c>
      <c r="I300" s="99">
        <f t="shared" si="83"/>
        <v>20000</v>
      </c>
      <c r="J300" s="99">
        <f t="shared" si="83"/>
        <v>20000</v>
      </c>
      <c r="K300" s="99">
        <f t="shared" si="83"/>
        <v>20000</v>
      </c>
    </row>
    <row r="301" spans="1:11" ht="12.75" customHeight="1" x14ac:dyDescent="0.25">
      <c r="A301" s="10"/>
      <c r="B301" s="148" t="s">
        <v>42</v>
      </c>
      <c r="C301" s="148"/>
      <c r="D301" s="148"/>
      <c r="E301" s="148"/>
      <c r="F301" s="148"/>
      <c r="G301" s="11">
        <f t="shared" si="83"/>
        <v>0</v>
      </c>
      <c r="H301" s="11">
        <f t="shared" si="83"/>
        <v>20000</v>
      </c>
      <c r="I301" s="11">
        <f t="shared" si="83"/>
        <v>20000</v>
      </c>
      <c r="J301" s="11">
        <f t="shared" si="83"/>
        <v>20000</v>
      </c>
      <c r="K301" s="11">
        <f t="shared" si="83"/>
        <v>20000</v>
      </c>
    </row>
    <row r="302" spans="1:11" x14ac:dyDescent="0.25">
      <c r="C302" s="145" t="s">
        <v>16</v>
      </c>
      <c r="D302" s="145"/>
      <c r="E302" s="145" t="s">
        <v>32</v>
      </c>
      <c r="F302" s="145"/>
      <c r="G302" s="13">
        <f t="shared" si="83"/>
        <v>0</v>
      </c>
      <c r="H302" s="13">
        <f t="shared" si="83"/>
        <v>20000</v>
      </c>
      <c r="I302" s="13">
        <f t="shared" si="83"/>
        <v>20000</v>
      </c>
      <c r="J302" s="13">
        <f t="shared" si="83"/>
        <v>20000</v>
      </c>
      <c r="K302" s="13">
        <f t="shared" si="83"/>
        <v>20000</v>
      </c>
    </row>
    <row r="303" spans="1:11" x14ac:dyDescent="0.25">
      <c r="C303" s="145" t="s">
        <v>18</v>
      </c>
      <c r="D303" s="145"/>
      <c r="E303" s="145" t="s">
        <v>48</v>
      </c>
      <c r="F303" s="145"/>
      <c r="G303" s="13">
        <v>0</v>
      </c>
      <c r="H303" s="13">
        <v>20000</v>
      </c>
      <c r="I303" s="13">
        <v>20000</v>
      </c>
      <c r="J303" s="13">
        <v>20000</v>
      </c>
      <c r="K303" s="13">
        <v>20000</v>
      </c>
    </row>
    <row r="304" spans="1:11" ht="12.75" customHeight="1" x14ac:dyDescent="0.25">
      <c r="A304" s="7"/>
      <c r="B304" s="146" t="s">
        <v>88</v>
      </c>
      <c r="C304" s="146"/>
      <c r="D304" s="146"/>
      <c r="E304" s="146"/>
      <c r="F304" s="146"/>
      <c r="G304" s="8">
        <f t="shared" ref="G304:K306" si="84">G305</f>
        <v>0</v>
      </c>
      <c r="H304" s="8">
        <f t="shared" si="84"/>
        <v>56950</v>
      </c>
      <c r="I304" s="8">
        <f t="shared" si="84"/>
        <v>87000</v>
      </c>
      <c r="J304" s="8">
        <f t="shared" si="84"/>
        <v>87000</v>
      </c>
      <c r="K304" s="8">
        <f t="shared" si="84"/>
        <v>87000</v>
      </c>
    </row>
    <row r="305" spans="1:11" ht="12.75" customHeight="1" x14ac:dyDescent="0.25">
      <c r="A305" s="9"/>
      <c r="B305" s="147" t="s">
        <v>89</v>
      </c>
      <c r="C305" s="147"/>
      <c r="D305" s="147"/>
      <c r="E305" s="147"/>
      <c r="F305" s="147"/>
      <c r="G305" s="99">
        <f t="shared" si="84"/>
        <v>0</v>
      </c>
      <c r="H305" s="99">
        <f t="shared" si="84"/>
        <v>56950</v>
      </c>
      <c r="I305" s="99">
        <f t="shared" si="84"/>
        <v>87000</v>
      </c>
      <c r="J305" s="99">
        <f t="shared" si="84"/>
        <v>87000</v>
      </c>
      <c r="K305" s="99">
        <f t="shared" si="84"/>
        <v>87000</v>
      </c>
    </row>
    <row r="306" spans="1:11" ht="12.75" customHeight="1" x14ac:dyDescent="0.25">
      <c r="A306" s="10"/>
      <c r="B306" s="148" t="s">
        <v>42</v>
      </c>
      <c r="C306" s="148"/>
      <c r="D306" s="148"/>
      <c r="E306" s="148"/>
      <c r="F306" s="148"/>
      <c r="G306" s="11">
        <f t="shared" si="84"/>
        <v>0</v>
      </c>
      <c r="H306" s="11">
        <f t="shared" si="84"/>
        <v>56950</v>
      </c>
      <c r="I306" s="11">
        <f t="shared" si="84"/>
        <v>87000</v>
      </c>
      <c r="J306" s="11">
        <f t="shared" si="84"/>
        <v>87000</v>
      </c>
      <c r="K306" s="11">
        <f t="shared" si="84"/>
        <v>87000</v>
      </c>
    </row>
    <row r="307" spans="1:11" x14ac:dyDescent="0.25">
      <c r="C307" s="145" t="s">
        <v>5</v>
      </c>
      <c r="D307" s="145"/>
      <c r="E307" s="145" t="s">
        <v>6</v>
      </c>
      <c r="F307" s="145"/>
      <c r="G307" s="13">
        <f>G308+G309</f>
        <v>0</v>
      </c>
      <c r="H307" s="13">
        <f>H308+H309</f>
        <v>56950</v>
      </c>
      <c r="I307" s="13">
        <f>I308+I309</f>
        <v>87000</v>
      </c>
      <c r="J307" s="13">
        <f>J308+J309</f>
        <v>87000</v>
      </c>
      <c r="K307" s="13">
        <f>K308+K309</f>
        <v>87000</v>
      </c>
    </row>
    <row r="308" spans="1:11" x14ac:dyDescent="0.25">
      <c r="C308" s="145" t="s">
        <v>7</v>
      </c>
      <c r="D308" s="145"/>
      <c r="E308" s="145" t="s">
        <v>8</v>
      </c>
      <c r="F308" s="145"/>
      <c r="G308" s="13">
        <v>0</v>
      </c>
      <c r="H308" s="13">
        <v>55000</v>
      </c>
      <c r="I308" s="13">
        <v>82000</v>
      </c>
      <c r="J308" s="13">
        <v>82000</v>
      </c>
      <c r="K308" s="13">
        <v>82000</v>
      </c>
    </row>
    <row r="309" spans="1:11" x14ac:dyDescent="0.25">
      <c r="C309" s="145" t="s">
        <v>9</v>
      </c>
      <c r="D309" s="145"/>
      <c r="E309" s="145" t="s">
        <v>10</v>
      </c>
      <c r="F309" s="145"/>
      <c r="G309" s="13">
        <v>0</v>
      </c>
      <c r="H309" s="13">
        <v>1950</v>
      </c>
      <c r="I309" s="13">
        <v>5000</v>
      </c>
      <c r="J309" s="13">
        <v>5000</v>
      </c>
      <c r="K309" s="13">
        <v>5000</v>
      </c>
    </row>
    <row r="399" spans="3:11" x14ac:dyDescent="0.25">
      <c r="C399" s="12"/>
      <c r="D399" s="12"/>
      <c r="E399" s="12"/>
      <c r="F399" s="12"/>
      <c r="G399" s="13"/>
      <c r="H399" s="13"/>
      <c r="I399" s="13"/>
      <c r="J399" s="13"/>
      <c r="K399" s="13"/>
    </row>
  </sheetData>
  <autoFilter ref="A3:J367" xr:uid="{00000000-0009-0000-0000-000004000000}"/>
  <mergeCells count="445">
    <mergeCell ref="C8:D8"/>
    <mergeCell ref="E8:F9"/>
    <mergeCell ref="B10:F10"/>
    <mergeCell ref="C16:D16"/>
    <mergeCell ref="E16:F16"/>
    <mergeCell ref="B24:F24"/>
    <mergeCell ref="A1:K1"/>
    <mergeCell ref="A2:K2"/>
    <mergeCell ref="E244:F244"/>
    <mergeCell ref="E168:F168"/>
    <mergeCell ref="B25:F25"/>
    <mergeCell ref="C26:D26"/>
    <mergeCell ref="E26:F26"/>
    <mergeCell ref="B11:F11"/>
    <mergeCell ref="B12:F12"/>
    <mergeCell ref="B13:F13"/>
    <mergeCell ref="B14:F14"/>
    <mergeCell ref="C15:D15"/>
    <mergeCell ref="E15:F15"/>
    <mergeCell ref="B17:F17"/>
    <mergeCell ref="B18:F18"/>
    <mergeCell ref="C19:D19"/>
    <mergeCell ref="E19:F19"/>
    <mergeCell ref="C20:D20"/>
    <mergeCell ref="E20:F20"/>
    <mergeCell ref="B21:F21"/>
    <mergeCell ref="C22:D22"/>
    <mergeCell ref="E22:F22"/>
    <mergeCell ref="C23:D23"/>
    <mergeCell ref="E23:F23"/>
    <mergeCell ref="C41:D41"/>
    <mergeCell ref="B31:F31"/>
    <mergeCell ref="B32:F32"/>
    <mergeCell ref="C33:D33"/>
    <mergeCell ref="E33:F33"/>
    <mergeCell ref="C34:D34"/>
    <mergeCell ref="E34:F34"/>
    <mergeCell ref="C27:D27"/>
    <mergeCell ref="E27:F27"/>
    <mergeCell ref="B28:F28"/>
    <mergeCell ref="C29:D29"/>
    <mergeCell ref="E29:F29"/>
    <mergeCell ref="C30:D30"/>
    <mergeCell ref="E30:F30"/>
    <mergeCell ref="C39:D39"/>
    <mergeCell ref="E39:F39"/>
    <mergeCell ref="C40:D40"/>
    <mergeCell ref="E40:F40"/>
    <mergeCell ref="B35:F35"/>
    <mergeCell ref="B36:F36"/>
    <mergeCell ref="C37:D37"/>
    <mergeCell ref="E37:F37"/>
    <mergeCell ref="C38:D38"/>
    <mergeCell ref="E38:F38"/>
    <mergeCell ref="B45:F45"/>
    <mergeCell ref="C46:D46"/>
    <mergeCell ref="E46:F46"/>
    <mergeCell ref="C47:D47"/>
    <mergeCell ref="E47:F47"/>
    <mergeCell ref="C48:D48"/>
    <mergeCell ref="E48:F48"/>
    <mergeCell ref="B42:F42"/>
    <mergeCell ref="C43:D43"/>
    <mergeCell ref="E43:F43"/>
    <mergeCell ref="C44:D44"/>
    <mergeCell ref="E44:F44"/>
    <mergeCell ref="B53:F53"/>
    <mergeCell ref="B54:F54"/>
    <mergeCell ref="C55:D55"/>
    <mergeCell ref="E55:F55"/>
    <mergeCell ref="C56:D56"/>
    <mergeCell ref="E56:F56"/>
    <mergeCell ref="B49:F49"/>
    <mergeCell ref="C50:D50"/>
    <mergeCell ref="E50:F50"/>
    <mergeCell ref="C51:D51"/>
    <mergeCell ref="E51:F51"/>
    <mergeCell ref="B52:F52"/>
    <mergeCell ref="B61:F61"/>
    <mergeCell ref="C62:D62"/>
    <mergeCell ref="E62:F62"/>
    <mergeCell ref="C63:D63"/>
    <mergeCell ref="E63:F63"/>
    <mergeCell ref="B64:F64"/>
    <mergeCell ref="B57:F57"/>
    <mergeCell ref="C58:D58"/>
    <mergeCell ref="E58:F58"/>
    <mergeCell ref="C59:D59"/>
    <mergeCell ref="E59:F59"/>
    <mergeCell ref="B60:F60"/>
    <mergeCell ref="C69:D69"/>
    <mergeCell ref="E69:F69"/>
    <mergeCell ref="C70:D70"/>
    <mergeCell ref="E70:F70"/>
    <mergeCell ref="B71:F71"/>
    <mergeCell ref="C72:D72"/>
    <mergeCell ref="E72:F72"/>
    <mergeCell ref="C65:D65"/>
    <mergeCell ref="E65:F65"/>
    <mergeCell ref="C66:D66"/>
    <mergeCell ref="E66:F66"/>
    <mergeCell ref="B67:F67"/>
    <mergeCell ref="B68:F68"/>
    <mergeCell ref="C77:D77"/>
    <mergeCell ref="E77:F77"/>
    <mergeCell ref="B78:F78"/>
    <mergeCell ref="C79:D79"/>
    <mergeCell ref="E79:F79"/>
    <mergeCell ref="C80:D80"/>
    <mergeCell ref="E80:F80"/>
    <mergeCell ref="C73:D73"/>
    <mergeCell ref="E73:F73"/>
    <mergeCell ref="B74:F74"/>
    <mergeCell ref="B75:F75"/>
    <mergeCell ref="C76:D76"/>
    <mergeCell ref="E76:F76"/>
    <mergeCell ref="B87:F87"/>
    <mergeCell ref="B88:F88"/>
    <mergeCell ref="C89:D89"/>
    <mergeCell ref="E89:F89"/>
    <mergeCell ref="C90:D90"/>
    <mergeCell ref="E90:F90"/>
    <mergeCell ref="B82:F82"/>
    <mergeCell ref="B83:F83"/>
    <mergeCell ref="B84:F84"/>
    <mergeCell ref="C85:D85"/>
    <mergeCell ref="E85:F85"/>
    <mergeCell ref="C86:D86"/>
    <mergeCell ref="E86:F86"/>
    <mergeCell ref="B96:F96"/>
    <mergeCell ref="B97:F97"/>
    <mergeCell ref="B98:F98"/>
    <mergeCell ref="C99:D99"/>
    <mergeCell ref="E99:F99"/>
    <mergeCell ref="C100:D100"/>
    <mergeCell ref="E100:F100"/>
    <mergeCell ref="B91:F91"/>
    <mergeCell ref="B92:F92"/>
    <mergeCell ref="C93:D93"/>
    <mergeCell ref="E93:F93"/>
    <mergeCell ref="C94:D94"/>
    <mergeCell ref="E94:F94"/>
    <mergeCell ref="B105:F105"/>
    <mergeCell ref="B106:F106"/>
    <mergeCell ref="C107:D107"/>
    <mergeCell ref="E107:F107"/>
    <mergeCell ref="C108:D108"/>
    <mergeCell ref="E108:F108"/>
    <mergeCell ref="B101:F101"/>
    <mergeCell ref="B102:F102"/>
    <mergeCell ref="C103:D103"/>
    <mergeCell ref="E103:F103"/>
    <mergeCell ref="C104:D104"/>
    <mergeCell ref="E104:F104"/>
    <mergeCell ref="B113:F113"/>
    <mergeCell ref="B114:F114"/>
    <mergeCell ref="C115:D115"/>
    <mergeCell ref="E115:F115"/>
    <mergeCell ref="C116:D116"/>
    <mergeCell ref="E116:F116"/>
    <mergeCell ref="B109:F109"/>
    <mergeCell ref="B110:F110"/>
    <mergeCell ref="C111:D111"/>
    <mergeCell ref="E111:F111"/>
    <mergeCell ref="C112:D112"/>
    <mergeCell ref="E112:F112"/>
    <mergeCell ref="C123:D123"/>
    <mergeCell ref="E123:F123"/>
    <mergeCell ref="B124:F124"/>
    <mergeCell ref="B125:F125"/>
    <mergeCell ref="C126:D126"/>
    <mergeCell ref="E126:F126"/>
    <mergeCell ref="B118:F118"/>
    <mergeCell ref="B119:F119"/>
    <mergeCell ref="B120:F120"/>
    <mergeCell ref="C121:D121"/>
    <mergeCell ref="E121:F121"/>
    <mergeCell ref="C122:D122"/>
    <mergeCell ref="E122:F122"/>
    <mergeCell ref="C131:D131"/>
    <mergeCell ref="E131:F131"/>
    <mergeCell ref="B132:F132"/>
    <mergeCell ref="B133:F133"/>
    <mergeCell ref="C134:D134"/>
    <mergeCell ref="E134:F134"/>
    <mergeCell ref="C127:D127"/>
    <mergeCell ref="E127:F127"/>
    <mergeCell ref="B128:F128"/>
    <mergeCell ref="B129:F129"/>
    <mergeCell ref="C130:D130"/>
    <mergeCell ref="E130:F130"/>
    <mergeCell ref="C139:D139"/>
    <mergeCell ref="E139:F139"/>
    <mergeCell ref="B145:F145"/>
    <mergeCell ref="B146:F146"/>
    <mergeCell ref="B147:F147"/>
    <mergeCell ref="C148:D148"/>
    <mergeCell ref="E148:F148"/>
    <mergeCell ref="C135:D135"/>
    <mergeCell ref="E135:F135"/>
    <mergeCell ref="B136:F136"/>
    <mergeCell ref="B137:F137"/>
    <mergeCell ref="C138:D138"/>
    <mergeCell ref="E138:F138"/>
    <mergeCell ref="B140:F140"/>
    <mergeCell ref="B141:F141"/>
    <mergeCell ref="C142:D142"/>
    <mergeCell ref="E142:F142"/>
    <mergeCell ref="C143:D143"/>
    <mergeCell ref="E143:F143"/>
    <mergeCell ref="B153:F153"/>
    <mergeCell ref="B154:F154"/>
    <mergeCell ref="C155:D155"/>
    <mergeCell ref="E155:F155"/>
    <mergeCell ref="C156:D156"/>
    <mergeCell ref="E156:F156"/>
    <mergeCell ref="C149:D149"/>
    <mergeCell ref="E149:F149"/>
    <mergeCell ref="B150:F150"/>
    <mergeCell ref="C151:D151"/>
    <mergeCell ref="E151:F151"/>
    <mergeCell ref="C152:D152"/>
    <mergeCell ref="E152:F152"/>
    <mergeCell ref="B170:F170"/>
    <mergeCell ref="B171:F171"/>
    <mergeCell ref="B172:F172"/>
    <mergeCell ref="C173:D173"/>
    <mergeCell ref="E173:F173"/>
    <mergeCell ref="C174:D174"/>
    <mergeCell ref="E174:F174"/>
    <mergeCell ref="B157:F157"/>
    <mergeCell ref="B158:F158"/>
    <mergeCell ref="C159:D159"/>
    <mergeCell ref="E159:F159"/>
    <mergeCell ref="C160:D160"/>
    <mergeCell ref="E160:F160"/>
    <mergeCell ref="B161:F161"/>
    <mergeCell ref="B162:F162"/>
    <mergeCell ref="C163:D163"/>
    <mergeCell ref="E163:F163"/>
    <mergeCell ref="C164:D164"/>
    <mergeCell ref="E164:F164"/>
    <mergeCell ref="B165:F165"/>
    <mergeCell ref="B166:F166"/>
    <mergeCell ref="C167:D167"/>
    <mergeCell ref="E167:F167"/>
    <mergeCell ref="C168:D168"/>
    <mergeCell ref="B179:F179"/>
    <mergeCell ref="B180:F180"/>
    <mergeCell ref="C181:D181"/>
    <mergeCell ref="E181:F181"/>
    <mergeCell ref="C182:D182"/>
    <mergeCell ref="E182:F182"/>
    <mergeCell ref="B175:F175"/>
    <mergeCell ref="B176:F176"/>
    <mergeCell ref="C177:D177"/>
    <mergeCell ref="E177:F177"/>
    <mergeCell ref="C178:D178"/>
    <mergeCell ref="E178:F178"/>
    <mergeCell ref="B188:F188"/>
    <mergeCell ref="B189:F189"/>
    <mergeCell ref="B190:F190"/>
    <mergeCell ref="C191:D191"/>
    <mergeCell ref="E191:F191"/>
    <mergeCell ref="C192:D192"/>
    <mergeCell ref="E192:F192"/>
    <mergeCell ref="B183:F183"/>
    <mergeCell ref="B184:F184"/>
    <mergeCell ref="C185:D185"/>
    <mergeCell ref="E185:F185"/>
    <mergeCell ref="C186:D186"/>
    <mergeCell ref="E186:F186"/>
    <mergeCell ref="C197:D197"/>
    <mergeCell ref="E197:F197"/>
    <mergeCell ref="B198:F198"/>
    <mergeCell ref="C199:D199"/>
    <mergeCell ref="E199:F199"/>
    <mergeCell ref="C200:D200"/>
    <mergeCell ref="E200:F200"/>
    <mergeCell ref="C193:D193"/>
    <mergeCell ref="E193:F193"/>
    <mergeCell ref="C194:D194"/>
    <mergeCell ref="E194:F194"/>
    <mergeCell ref="B195:F195"/>
    <mergeCell ref="C196:D196"/>
    <mergeCell ref="E196:F196"/>
    <mergeCell ref="C205:D205"/>
    <mergeCell ref="E205:F205"/>
    <mergeCell ref="B206:F206"/>
    <mergeCell ref="B207:F207"/>
    <mergeCell ref="C208:D208"/>
    <mergeCell ref="E208:F208"/>
    <mergeCell ref="B201:F201"/>
    <mergeCell ref="C202:D202"/>
    <mergeCell ref="E202:F202"/>
    <mergeCell ref="C203:D203"/>
    <mergeCell ref="E203:F203"/>
    <mergeCell ref="C204:D204"/>
    <mergeCell ref="E204:F204"/>
    <mergeCell ref="C213:D213"/>
    <mergeCell ref="E213:F213"/>
    <mergeCell ref="B214:F214"/>
    <mergeCell ref="B215:F215"/>
    <mergeCell ref="C216:D216"/>
    <mergeCell ref="E216:F216"/>
    <mergeCell ref="C209:D209"/>
    <mergeCell ref="E209:F209"/>
    <mergeCell ref="B210:F210"/>
    <mergeCell ref="B211:F211"/>
    <mergeCell ref="C212:D212"/>
    <mergeCell ref="E212:F212"/>
    <mergeCell ref="B221:F221"/>
    <mergeCell ref="C222:D222"/>
    <mergeCell ref="E222:F222"/>
    <mergeCell ref="C223:D223"/>
    <mergeCell ref="E223:F223"/>
    <mergeCell ref="B224:F224"/>
    <mergeCell ref="C217:D217"/>
    <mergeCell ref="E217:F217"/>
    <mergeCell ref="B218:F218"/>
    <mergeCell ref="C219:D219"/>
    <mergeCell ref="E219:F219"/>
    <mergeCell ref="C220:D220"/>
    <mergeCell ref="E220:F220"/>
    <mergeCell ref="C229:D229"/>
    <mergeCell ref="E229:F229"/>
    <mergeCell ref="C230:D230"/>
    <mergeCell ref="E230:F230"/>
    <mergeCell ref="B231:F231"/>
    <mergeCell ref="B232:F232"/>
    <mergeCell ref="B225:F225"/>
    <mergeCell ref="C226:D226"/>
    <mergeCell ref="E226:F226"/>
    <mergeCell ref="C227:D227"/>
    <mergeCell ref="E227:F227"/>
    <mergeCell ref="B228:F228"/>
    <mergeCell ref="C237:D237"/>
    <mergeCell ref="E237:F237"/>
    <mergeCell ref="B246:F246"/>
    <mergeCell ref="C233:D233"/>
    <mergeCell ref="E233:F233"/>
    <mergeCell ref="C234:D234"/>
    <mergeCell ref="E234:F234"/>
    <mergeCell ref="B235:F235"/>
    <mergeCell ref="C236:D236"/>
    <mergeCell ref="E236:F236"/>
    <mergeCell ref="B238:F238"/>
    <mergeCell ref="B239:F239"/>
    <mergeCell ref="C240:D240"/>
    <mergeCell ref="E240:F240"/>
    <mergeCell ref="C241:D241"/>
    <mergeCell ref="E241:F241"/>
    <mergeCell ref="B242:F242"/>
    <mergeCell ref="C243:D243"/>
    <mergeCell ref="E243:F243"/>
    <mergeCell ref="C244:D244"/>
    <mergeCell ref="C250:D250"/>
    <mergeCell ref="E250:F250"/>
    <mergeCell ref="B251:F251"/>
    <mergeCell ref="C252:D252"/>
    <mergeCell ref="E252:F252"/>
    <mergeCell ref="C253:D253"/>
    <mergeCell ref="E253:F253"/>
    <mergeCell ref="B247:F247"/>
    <mergeCell ref="B248:F248"/>
    <mergeCell ref="C249:D249"/>
    <mergeCell ref="E249:F249"/>
    <mergeCell ref="B258:F258"/>
    <mergeCell ref="C259:D259"/>
    <mergeCell ref="E259:F259"/>
    <mergeCell ref="C260:D260"/>
    <mergeCell ref="E260:F260"/>
    <mergeCell ref="B262:F262"/>
    <mergeCell ref="B254:F254"/>
    <mergeCell ref="B255:F255"/>
    <mergeCell ref="C256:D256"/>
    <mergeCell ref="E256:F256"/>
    <mergeCell ref="C257:D257"/>
    <mergeCell ref="E257:F257"/>
    <mergeCell ref="B267:F267"/>
    <mergeCell ref="B268:F268"/>
    <mergeCell ref="B269:F269"/>
    <mergeCell ref="C270:D270"/>
    <mergeCell ref="E270:F270"/>
    <mergeCell ref="C271:D271"/>
    <mergeCell ref="E271:F271"/>
    <mergeCell ref="B263:F263"/>
    <mergeCell ref="B264:F264"/>
    <mergeCell ref="C265:D265"/>
    <mergeCell ref="E265:F265"/>
    <mergeCell ref="C266:D266"/>
    <mergeCell ref="E266:F266"/>
    <mergeCell ref="B278:F278"/>
    <mergeCell ref="C279:D279"/>
    <mergeCell ref="E279:F279"/>
    <mergeCell ref="C280:D280"/>
    <mergeCell ref="E280:F280"/>
    <mergeCell ref="B281:F281"/>
    <mergeCell ref="B272:F272"/>
    <mergeCell ref="B273:F273"/>
    <mergeCell ref="C274:D274"/>
    <mergeCell ref="E274:F274"/>
    <mergeCell ref="B276:F276"/>
    <mergeCell ref="B277:F277"/>
    <mergeCell ref="B285:F285"/>
    <mergeCell ref="B286:F286"/>
    <mergeCell ref="B287:F287"/>
    <mergeCell ref="C288:D288"/>
    <mergeCell ref="E288:F288"/>
    <mergeCell ref="C289:D289"/>
    <mergeCell ref="E289:F289"/>
    <mergeCell ref="B282:F282"/>
    <mergeCell ref="C283:D283"/>
    <mergeCell ref="E283:F283"/>
    <mergeCell ref="C284:D284"/>
    <mergeCell ref="E284:F284"/>
    <mergeCell ref="C294:D294"/>
    <mergeCell ref="E294:F294"/>
    <mergeCell ref="B299:F299"/>
    <mergeCell ref="B300:F300"/>
    <mergeCell ref="B301:F301"/>
    <mergeCell ref="C302:D302"/>
    <mergeCell ref="E302:F302"/>
    <mergeCell ref="B290:F290"/>
    <mergeCell ref="B291:F291"/>
    <mergeCell ref="B292:F292"/>
    <mergeCell ref="C293:D293"/>
    <mergeCell ref="E293:F293"/>
    <mergeCell ref="B295:F295"/>
    <mergeCell ref="B296:F296"/>
    <mergeCell ref="C297:D297"/>
    <mergeCell ref="E297:F297"/>
    <mergeCell ref="C298:D298"/>
    <mergeCell ref="E298:F298"/>
    <mergeCell ref="C308:D308"/>
    <mergeCell ref="E308:F308"/>
    <mergeCell ref="C309:D309"/>
    <mergeCell ref="E309:F309"/>
    <mergeCell ref="C303:D303"/>
    <mergeCell ref="E303:F303"/>
    <mergeCell ref="B304:F304"/>
    <mergeCell ref="B305:F305"/>
    <mergeCell ref="B306:F306"/>
    <mergeCell ref="C307:D307"/>
    <mergeCell ref="E307:F307"/>
  </mergeCells>
  <pageMargins left="0.7" right="0.7" top="0.75" bottom="0.75" header="0.3" footer="0.3"/>
  <pageSetup paperSize="9" scale="8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14"/>
  <sheetViews>
    <sheetView workbookViewId="0">
      <selection activeCell="H11" sqref="H11"/>
    </sheetView>
  </sheetViews>
  <sheetFormatPr defaultRowHeight="15" x14ac:dyDescent="0.25"/>
  <cols>
    <col min="1" max="1" width="6.42578125" bestFit="1" customWidth="1"/>
    <col min="2" max="2" width="7.42578125" bestFit="1" customWidth="1"/>
    <col min="3" max="8" width="22.140625" customWidth="1"/>
  </cols>
  <sheetData>
    <row r="1" spans="1:8" ht="42" customHeight="1" x14ac:dyDescent="0.25">
      <c r="A1" s="122" t="s">
        <v>246</v>
      </c>
      <c r="B1" s="122"/>
      <c r="C1" s="122"/>
      <c r="D1" s="122"/>
      <c r="E1" s="122"/>
      <c r="F1" s="122"/>
      <c r="G1" s="122"/>
      <c r="H1" s="122"/>
    </row>
    <row r="2" spans="1:8" ht="18" customHeight="1" x14ac:dyDescent="0.25">
      <c r="A2" s="16"/>
      <c r="B2" s="16"/>
      <c r="C2" s="16"/>
      <c r="D2" s="16"/>
      <c r="E2" s="16"/>
      <c r="F2" s="16"/>
      <c r="G2" s="16"/>
      <c r="H2" s="16"/>
    </row>
    <row r="3" spans="1:8" ht="15.75" customHeight="1" x14ac:dyDescent="0.25">
      <c r="A3" s="122" t="s">
        <v>94</v>
      </c>
      <c r="B3" s="122"/>
      <c r="C3" s="122"/>
      <c r="D3" s="122"/>
      <c r="E3" s="122"/>
      <c r="F3" s="122"/>
      <c r="G3" s="122"/>
      <c r="H3" s="122"/>
    </row>
    <row r="4" spans="1:8" ht="18" x14ac:dyDescent="0.25">
      <c r="A4" s="16"/>
      <c r="B4" s="16"/>
      <c r="C4" s="16"/>
      <c r="D4" s="16"/>
      <c r="E4" s="16"/>
      <c r="F4" s="16"/>
      <c r="G4" s="17"/>
      <c r="H4" s="17"/>
    </row>
    <row r="5" spans="1:8" ht="18" customHeight="1" x14ac:dyDescent="0.25">
      <c r="A5" s="122" t="s">
        <v>292</v>
      </c>
      <c r="B5" s="122"/>
      <c r="C5" s="122"/>
      <c r="D5" s="122"/>
      <c r="E5" s="122"/>
      <c r="F5" s="122"/>
      <c r="G5" s="122"/>
      <c r="H5" s="122"/>
    </row>
    <row r="6" spans="1:8" ht="18" x14ac:dyDescent="0.25">
      <c r="A6" s="16"/>
      <c r="B6" s="16"/>
      <c r="C6" s="16"/>
      <c r="D6" s="16"/>
      <c r="E6" s="16"/>
      <c r="F6" s="16"/>
      <c r="G6" s="17"/>
      <c r="H6" s="17"/>
    </row>
    <row r="7" spans="1:8" ht="25.5" x14ac:dyDescent="0.25">
      <c r="A7" s="53" t="s">
        <v>118</v>
      </c>
      <c r="B7" s="54" t="s">
        <v>119</v>
      </c>
      <c r="C7" s="54" t="s">
        <v>293</v>
      </c>
      <c r="D7" s="54" t="s">
        <v>121</v>
      </c>
      <c r="E7" s="53" t="s">
        <v>98</v>
      </c>
      <c r="F7" s="53" t="s">
        <v>99</v>
      </c>
      <c r="G7" s="53" t="s">
        <v>100</v>
      </c>
      <c r="H7" s="53" t="s">
        <v>101</v>
      </c>
    </row>
    <row r="8" spans="1:8" x14ac:dyDescent="0.25">
      <c r="A8" s="55"/>
      <c r="B8" s="56"/>
      <c r="C8" s="57" t="s">
        <v>294</v>
      </c>
      <c r="D8" s="101">
        <f>D9</f>
        <v>0</v>
      </c>
      <c r="E8" s="101">
        <f t="shared" ref="E8:H9" si="0">E9</f>
        <v>0</v>
      </c>
      <c r="F8" s="101">
        <f t="shared" si="0"/>
        <v>0</v>
      </c>
      <c r="G8" s="101">
        <f t="shared" si="0"/>
        <v>0</v>
      </c>
      <c r="H8" s="101">
        <f t="shared" si="0"/>
        <v>0</v>
      </c>
    </row>
    <row r="9" spans="1:8" ht="25.5" x14ac:dyDescent="0.25">
      <c r="A9" s="59">
        <v>8</v>
      </c>
      <c r="B9" s="59"/>
      <c r="C9" s="59" t="s">
        <v>295</v>
      </c>
      <c r="D9" s="102">
        <f>D10</f>
        <v>0</v>
      </c>
      <c r="E9" s="102">
        <f t="shared" si="0"/>
        <v>0</v>
      </c>
      <c r="F9" s="102">
        <f t="shared" si="0"/>
        <v>0</v>
      </c>
      <c r="G9" s="102">
        <f t="shared" si="0"/>
        <v>0</v>
      </c>
      <c r="H9" s="102">
        <f t="shared" si="0"/>
        <v>0</v>
      </c>
    </row>
    <row r="10" spans="1:8" ht="22.5" customHeight="1" x14ac:dyDescent="0.25">
      <c r="A10" s="59"/>
      <c r="B10" s="61">
        <v>84</v>
      </c>
      <c r="C10" s="61" t="s">
        <v>296</v>
      </c>
      <c r="D10" s="102"/>
      <c r="E10" s="103"/>
      <c r="F10" s="103"/>
      <c r="G10" s="103"/>
      <c r="H10" s="103"/>
    </row>
    <row r="11" spans="1:8" x14ac:dyDescent="0.25">
      <c r="A11" s="59"/>
      <c r="B11" s="61"/>
      <c r="C11" s="104"/>
      <c r="D11" s="102"/>
      <c r="E11" s="103"/>
      <c r="F11" s="103"/>
      <c r="G11" s="103"/>
      <c r="H11" s="103"/>
    </row>
    <row r="12" spans="1:8" s="106" customFormat="1" x14ac:dyDescent="0.25">
      <c r="A12" s="59"/>
      <c r="B12" s="59"/>
      <c r="C12" s="57" t="s">
        <v>297</v>
      </c>
      <c r="D12" s="105">
        <f>D13</f>
        <v>0</v>
      </c>
      <c r="E12" s="105">
        <f t="shared" ref="E12:H13" si="1">E13</f>
        <v>0</v>
      </c>
      <c r="F12" s="105">
        <f t="shared" si="1"/>
        <v>0</v>
      </c>
      <c r="G12" s="105">
        <f t="shared" si="1"/>
        <v>0</v>
      </c>
      <c r="H12" s="105">
        <f t="shared" si="1"/>
        <v>0</v>
      </c>
    </row>
    <row r="13" spans="1:8" s="106" customFormat="1" ht="38.25" x14ac:dyDescent="0.25">
      <c r="A13" s="64">
        <v>5</v>
      </c>
      <c r="B13" s="64"/>
      <c r="C13" s="65" t="s">
        <v>298</v>
      </c>
      <c r="D13" s="105">
        <f>D14</f>
        <v>0</v>
      </c>
      <c r="E13" s="105">
        <f t="shared" si="1"/>
        <v>0</v>
      </c>
      <c r="F13" s="105">
        <f t="shared" si="1"/>
        <v>0</v>
      </c>
      <c r="G13" s="105">
        <f t="shared" si="1"/>
        <v>0</v>
      </c>
      <c r="H13" s="105">
        <f t="shared" si="1"/>
        <v>0</v>
      </c>
    </row>
    <row r="14" spans="1:8" ht="38.25" x14ac:dyDescent="0.25">
      <c r="A14" s="61"/>
      <c r="B14" s="61">
        <v>54</v>
      </c>
      <c r="C14" s="66" t="s">
        <v>299</v>
      </c>
      <c r="D14" s="102">
        <v>0</v>
      </c>
      <c r="E14" s="103">
        <v>0</v>
      </c>
      <c r="F14" s="103"/>
      <c r="G14" s="103"/>
      <c r="H14" s="107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5"/>
  <sheetViews>
    <sheetView workbookViewId="0">
      <selection activeCell="B10" sqref="B10"/>
    </sheetView>
  </sheetViews>
  <sheetFormatPr defaultRowHeight="15" x14ac:dyDescent="0.25"/>
  <cols>
    <col min="1" max="6" width="22.140625" customWidth="1"/>
  </cols>
  <sheetData>
    <row r="1" spans="1:6" ht="42" customHeight="1" x14ac:dyDescent="0.25">
      <c r="A1" s="122" t="s">
        <v>305</v>
      </c>
      <c r="B1" s="122"/>
      <c r="C1" s="122"/>
      <c r="D1" s="122"/>
      <c r="E1" s="122"/>
      <c r="F1" s="122"/>
    </row>
    <row r="2" spans="1:6" ht="18" customHeight="1" x14ac:dyDescent="0.25">
      <c r="A2" s="16"/>
      <c r="B2" s="16"/>
      <c r="C2" s="16"/>
      <c r="D2" s="16"/>
      <c r="E2" s="16"/>
      <c r="F2" s="16"/>
    </row>
    <row r="3" spans="1:6" ht="15.75" customHeight="1" x14ac:dyDescent="0.25">
      <c r="A3" s="122" t="s">
        <v>94</v>
      </c>
      <c r="B3" s="122"/>
      <c r="C3" s="122"/>
      <c r="D3" s="122"/>
      <c r="E3" s="122"/>
      <c r="F3" s="122"/>
    </row>
    <row r="4" spans="1:6" ht="18" x14ac:dyDescent="0.25">
      <c r="A4" s="16"/>
      <c r="B4" s="16"/>
      <c r="C4" s="16"/>
      <c r="D4" s="16"/>
      <c r="E4" s="17"/>
      <c r="F4" s="17"/>
    </row>
    <row r="5" spans="1:6" ht="18" customHeight="1" x14ac:dyDescent="0.25">
      <c r="A5" s="122" t="s">
        <v>300</v>
      </c>
      <c r="B5" s="122"/>
      <c r="C5" s="122"/>
      <c r="D5" s="122"/>
      <c r="E5" s="122"/>
      <c r="F5" s="122"/>
    </row>
    <row r="6" spans="1:6" ht="18" x14ac:dyDescent="0.25">
      <c r="A6" s="16"/>
      <c r="B6" s="16"/>
      <c r="C6" s="16"/>
      <c r="D6" s="16"/>
      <c r="E6" s="17"/>
      <c r="F6" s="17"/>
    </row>
    <row r="7" spans="1:6" ht="25.5" x14ac:dyDescent="0.25">
      <c r="A7" s="53" t="s">
        <v>19</v>
      </c>
      <c r="B7" s="54" t="s">
        <v>121</v>
      </c>
      <c r="C7" s="53" t="s">
        <v>98</v>
      </c>
      <c r="D7" s="53" t="s">
        <v>99</v>
      </c>
      <c r="E7" s="53" t="s">
        <v>100</v>
      </c>
      <c r="F7" s="53" t="s">
        <v>101</v>
      </c>
    </row>
    <row r="8" spans="1:6" x14ac:dyDescent="0.25">
      <c r="A8" s="71" t="s">
        <v>294</v>
      </c>
      <c r="B8" s="58"/>
      <c r="C8" s="108"/>
      <c r="D8" s="108"/>
      <c r="E8" s="108"/>
      <c r="F8" s="108"/>
    </row>
    <row r="9" spans="1:6" ht="25.5" x14ac:dyDescent="0.25">
      <c r="A9" s="59" t="s">
        <v>301</v>
      </c>
      <c r="B9" s="109"/>
      <c r="C9" s="110"/>
      <c r="D9" s="110"/>
      <c r="E9" s="110"/>
      <c r="F9" s="110"/>
    </row>
    <row r="10" spans="1:6" ht="25.5" x14ac:dyDescent="0.25">
      <c r="A10" s="111" t="s">
        <v>302</v>
      </c>
      <c r="B10" s="109"/>
      <c r="C10" s="110"/>
      <c r="D10" s="110"/>
      <c r="E10" s="110"/>
      <c r="F10" s="110"/>
    </row>
    <row r="11" spans="1:6" x14ac:dyDescent="0.25">
      <c r="A11" s="111" t="s">
        <v>303</v>
      </c>
      <c r="B11" s="109"/>
      <c r="C11" s="110"/>
      <c r="D11" s="110"/>
      <c r="E11" s="110"/>
      <c r="F11" s="110"/>
    </row>
    <row r="12" spans="1:6" x14ac:dyDescent="0.25">
      <c r="A12" s="111"/>
      <c r="B12" s="109"/>
      <c r="C12" s="110"/>
      <c r="D12" s="110"/>
      <c r="E12" s="110"/>
      <c r="F12" s="110"/>
    </row>
    <row r="13" spans="1:6" s="106" customFormat="1" x14ac:dyDescent="0.25">
      <c r="A13" s="71" t="s">
        <v>297</v>
      </c>
      <c r="B13" s="112">
        <f>B14</f>
        <v>0</v>
      </c>
      <c r="C13" s="112">
        <f>C14</f>
        <v>0</v>
      </c>
      <c r="D13" s="112"/>
      <c r="E13" s="112"/>
      <c r="F13" s="112"/>
    </row>
    <row r="14" spans="1:6" s="106" customFormat="1" x14ac:dyDescent="0.25">
      <c r="A14" s="59" t="s">
        <v>136</v>
      </c>
      <c r="B14" s="112">
        <f>B15</f>
        <v>0</v>
      </c>
      <c r="C14" s="112">
        <f>C15</f>
        <v>0</v>
      </c>
      <c r="D14" s="112"/>
      <c r="E14" s="112"/>
      <c r="F14" s="112"/>
    </row>
    <row r="15" spans="1:6" x14ac:dyDescent="0.25">
      <c r="A15" s="72" t="s">
        <v>304</v>
      </c>
      <c r="B15" s="110">
        <v>0</v>
      </c>
      <c r="C15" s="110">
        <v>0</v>
      </c>
      <c r="D15" s="110"/>
      <c r="E15" s="110"/>
      <c r="F15" s="113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8"/>
  <sheetViews>
    <sheetView tabSelected="1" workbookViewId="0">
      <selection activeCell="L21" sqref="L21"/>
    </sheetView>
  </sheetViews>
  <sheetFormatPr defaultRowHeight="15" x14ac:dyDescent="0.25"/>
  <sheetData>
    <row r="1" spans="1:9" ht="24" x14ac:dyDescent="0.4">
      <c r="A1" s="154" t="s">
        <v>310</v>
      </c>
      <c r="B1" s="154"/>
      <c r="C1" s="154"/>
      <c r="D1" s="154"/>
      <c r="E1" s="154"/>
      <c r="F1" s="154"/>
      <c r="G1" s="154"/>
      <c r="H1" s="154"/>
      <c r="I1" s="154"/>
    </row>
    <row r="3" spans="1:9" ht="34.5" customHeight="1" x14ac:dyDescent="0.25">
      <c r="A3" s="155" t="s">
        <v>311</v>
      </c>
      <c r="B3" s="155"/>
      <c r="C3" s="155"/>
      <c r="D3" s="155"/>
      <c r="E3" s="155"/>
      <c r="F3" s="155"/>
      <c r="G3" s="155"/>
      <c r="H3" s="155"/>
      <c r="I3" s="155"/>
    </row>
    <row r="9" spans="1:9" x14ac:dyDescent="0.25">
      <c r="A9" t="s">
        <v>312</v>
      </c>
    </row>
    <row r="10" spans="1:9" x14ac:dyDescent="0.25">
      <c r="A10" t="s">
        <v>313</v>
      </c>
    </row>
    <row r="11" spans="1:9" x14ac:dyDescent="0.25">
      <c r="A11" t="s">
        <v>314</v>
      </c>
    </row>
    <row r="14" spans="1:9" x14ac:dyDescent="0.25">
      <c r="E14" t="s">
        <v>315</v>
      </c>
    </row>
    <row r="17" spans="5:5" x14ac:dyDescent="0.25">
      <c r="E17" t="s">
        <v>316</v>
      </c>
    </row>
    <row r="18" spans="5:5" x14ac:dyDescent="0.25">
      <c r="E18" t="s">
        <v>317</v>
      </c>
    </row>
  </sheetData>
  <mergeCells count="2">
    <mergeCell ref="A1:I1"/>
    <mergeCell ref="A3:I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 (2)</vt:lpstr>
      <vt:lpstr> Račun prihoda i rashoda</vt:lpstr>
      <vt:lpstr>Prihodi i rashodi po izvorima</vt:lpstr>
      <vt:lpstr>Rashodi prema funkcijskoj kl</vt:lpstr>
      <vt:lpstr>POSEBNI DIO</vt:lpstr>
      <vt:lpstr>Račun financiranja</vt:lpstr>
      <vt:lpstr>Račun financiranja po izvorima</vt:lpstr>
      <vt:lpstr>List11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 Stanic</dc:creator>
  <cp:lastModifiedBy>Korisnik</cp:lastModifiedBy>
  <cp:lastPrinted>2024-12-20T12:39:11Z</cp:lastPrinted>
  <dcterms:created xsi:type="dcterms:W3CDTF">2024-09-04T08:28:41Z</dcterms:created>
  <dcterms:modified xsi:type="dcterms:W3CDTF">2024-12-20T12:42:50Z</dcterms:modified>
</cp:coreProperties>
</file>